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65" windowHeight="9360" activeTab="0"/>
  </bookViews>
  <sheets>
    <sheet name="Лист1" sheetId="1" r:id="rId1"/>
    <sheet name="Лист2" sheetId="2" r:id="rId2"/>
  </sheets>
  <definedNames>
    <definedName name="_xlnm.Print_Titles" localSheetId="0">'Лист1'!$A:$A,'Лист1'!$5:$5</definedName>
    <definedName name="_xlnm.Print_Area" localSheetId="0">'Лист1'!$A$1:$AP$15</definedName>
  </definedNames>
  <calcPr fullCalcOnLoad="1"/>
</workbook>
</file>

<file path=xl/sharedStrings.xml><?xml version="1.0" encoding="utf-8"?>
<sst xmlns="http://schemas.openxmlformats.org/spreadsheetml/2006/main" count="98" uniqueCount="85">
  <si>
    <t>Прогнозируемые  налоговые доходы на жителя                         (руб.)</t>
  </si>
  <si>
    <t xml:space="preserve">Прогнозируемые  налоговые и неналоговые  доходы на жителя (руб.)     </t>
  </si>
  <si>
    <t>Прогнозируемые  налоговые доходы  с учётом ИБР  (тыс.руб.)</t>
  </si>
  <si>
    <t>Прогнозируемый налоговый потенциал на жителя   (руб.)</t>
  </si>
  <si>
    <t>Прогнозируемый налоговый потенциал с учётом ИБР   (тыс.руб.)</t>
  </si>
  <si>
    <t>Индекс налогового потенциала поселения                   ИНПj=(НПj/Нj)/                         (НП/Н)</t>
  </si>
  <si>
    <t>Оценка Расходных потребностей ОРO                           (тыс. руб.)</t>
  </si>
  <si>
    <t>Средние расходы на 1 жителя(руб)</t>
  </si>
  <si>
    <t xml:space="preserve">Дотации   на жителя </t>
  </si>
  <si>
    <t>4=гр3/гр2</t>
  </si>
  <si>
    <t>6=гр5/гр2</t>
  </si>
  <si>
    <t>7=гр4*гр22</t>
  </si>
  <si>
    <t>9=гр8/гр2</t>
  </si>
  <si>
    <t>10=гр9*гр22</t>
  </si>
  <si>
    <t>11=(гр8/гр2)/            (ит.гр8/ит.гр2)</t>
  </si>
  <si>
    <t>Уровень бюджетной обеспеченности после выравнивания</t>
  </si>
  <si>
    <t>Уровень бюджетной обеспеченности до выравнивания</t>
  </si>
  <si>
    <t>Итого РФФП</t>
  </si>
  <si>
    <t>Итого</t>
  </si>
  <si>
    <t>Бюджетная обеспеченность БО=ИНПj/ИБРj</t>
  </si>
  <si>
    <t xml:space="preserve">Индекс бюджетных расходов ИБРj
</t>
  </si>
  <si>
    <t>21=гр.20/гр.2</t>
  </si>
  <si>
    <t>28=гр26*гр.27</t>
  </si>
  <si>
    <t>31=гр.29*гр.30</t>
  </si>
  <si>
    <t>32=гр.31</t>
  </si>
  <si>
    <t>Ранжирование до выравнивания</t>
  </si>
  <si>
    <t>13=гр12/гр2</t>
  </si>
  <si>
    <t>15=гр11/гр14</t>
  </si>
  <si>
    <t xml:space="preserve">Областной фонд компенсаций  тыс.руб.                         </t>
  </si>
  <si>
    <t>18=ит.гр17/                   ит.гр2</t>
  </si>
  <si>
    <t>Дотации В РФФПП тыс.руб.</t>
  </si>
  <si>
    <t>19=ит.гр18*гр2</t>
  </si>
  <si>
    <t>23=max.гр15</t>
  </si>
  <si>
    <t>24=ит.гр23-                   гр.15</t>
  </si>
  <si>
    <t>25=гр15-ит.гр23</t>
  </si>
  <si>
    <t>Численность жителей j-го поселения*бюджетную обеспеченность j-го поселения (Hj*Боj)</t>
  </si>
  <si>
    <t xml:space="preserve">Средства, необходимые для пропорционального выравнивания уровня бюджетной обеспеченности с учетом  заданного на данном этапе объема дотаций
</t>
  </si>
  <si>
    <t>30=гр.2*              гр.15</t>
  </si>
  <si>
    <t>Средства, необходимые для доведения уровня бюджетной обеспеченности до уровня, установленного в качестве критерия выравнивания бюджетной обеспеченности                D2krit= ИБРj*Рj*Hj*Аmax</t>
  </si>
  <si>
    <t>26=гр2*гр14*гр24*max.гр.4*maxгр15</t>
  </si>
  <si>
    <t>Расчет первого этапа  второй части РФФПП</t>
  </si>
  <si>
    <t>Расчет второго этапа второй части РФФПП</t>
  </si>
  <si>
    <t>Первый этап 2 части РФФПП</t>
  </si>
  <si>
    <t>Второй этап второй части РФФПП</t>
  </si>
  <si>
    <t>Расчет первой части РФФПП</t>
  </si>
  <si>
    <t>20=ит.гр17*(гр.2/(ит.    гр.2-гр.2поселения с max бо)</t>
  </si>
  <si>
    <t>27=22/SUM(гр.26)</t>
  </si>
  <si>
    <t>1 частть РФФПП=субвенции из ФК                                   (Ф1)</t>
  </si>
  <si>
    <t>Прогнозируемые  налоговые доходы (тыс.руб.)      НД</t>
  </si>
  <si>
    <t xml:space="preserve">Прогнозируемые  налоговые и неналоговые  доходы (тыс.руб.)      </t>
  </si>
  <si>
    <t>Дотации В РФФПП на жителя руб.</t>
  </si>
  <si>
    <t>Объем второй части дотации на выравнивание, распределяемый для достижения j-м поселением уровня бюджетной обеспеченности до  бюджетной обеспеченности, установленной в качестве критерия (Д2kr)</t>
  </si>
  <si>
    <t>Критерий K=максимальный уровень БО      (Боmax)</t>
  </si>
  <si>
    <t>Степень сокращения отставания уровня бюджетной обеспеченности                        Рj=БОmax-БОj</t>
  </si>
  <si>
    <t>Превышение среднего уровня приведенных доходов     Рj=БОj-Боmax</t>
  </si>
  <si>
    <t>Д2kr/SUM(Amax*Pj*Hj*ИБРj)</t>
  </si>
  <si>
    <t>Заданный объем второй части РФФПП (Ф2)</t>
  </si>
  <si>
    <t>29=гр.33-гр.28</t>
  </si>
  <si>
    <t xml:space="preserve"> Второй этап второй части РФФПП Д2pr (Ф2-Д2kr)</t>
  </si>
  <si>
    <t>34=гр.20+гр.28+гр.32</t>
  </si>
  <si>
    <t>35=гр.15</t>
  </si>
  <si>
    <t>Прогнозируемый налоговый потенциал  тыс.руб.                                 НП</t>
  </si>
  <si>
    <t>Наименование сельских поселений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</si>
  <si>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</si>
  <si>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</si>
  <si>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</si>
  <si>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</si>
  <si>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</si>
  <si>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>Численность населения на 01.01.2008
(тыс.чел.)                                      Н</t>
  </si>
  <si>
    <t xml:space="preserve">Петровское </t>
  </si>
  <si>
    <t>Пудовское</t>
  </si>
  <si>
    <t>Всего ФФПП СП</t>
  </si>
  <si>
    <t>Коэф-т уровня отставания по уровню 2008года</t>
  </si>
  <si>
    <t>Заданный объем иных МБТ</t>
  </si>
  <si>
    <t>42=гр34+гр41</t>
  </si>
  <si>
    <t>Иные МБТ</t>
  </si>
  <si>
    <r>
      <t>Ранжирование после выравнивания</t>
    </r>
    <r>
      <rPr>
        <b/>
        <sz val="8"/>
        <rFont val="Times New Roman CYR"/>
        <family val="1"/>
      </rPr>
      <t>! Должно соответствовать ранжированию в гр.36</t>
    </r>
  </si>
  <si>
    <t>ср. на 1 жителя</t>
  </si>
  <si>
    <t xml:space="preserve"> 1 Часть (Дотация из ОБ)</t>
  </si>
  <si>
    <t>2 часть (дотация из МБ)</t>
  </si>
  <si>
    <t>3 часть (Иные МБТ)</t>
  </si>
  <si>
    <t>22=гр.33*0,1</t>
  </si>
  <si>
    <t>сумма финпомощи в 2008году</t>
  </si>
  <si>
    <t>контроль</t>
  </si>
  <si>
    <t xml:space="preserve">Приложение № 7 Утверждено Решением Думы Кривошеинского района от 10.12.2008г. № 410а
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</si>
</sst>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%"/>
    <numFmt numFmtId="167" formatCode="0.0"/>
    <numFmt numFmtId="168" formatCode="0.0000"/>
    <numFmt numFmtId="169" formatCode="0.00000"/>
    <numFmt numFmtId="170" formatCode="#,##0.000"/>
    <numFmt numFmtId="171" formatCode="0.000000"/>
    <numFmt numFmtId="172" formatCode="0.0000000"/>
    <numFmt numFmtId="173" formatCode="0.00000000"/>
  </numFmts>
  <fonts count="10">
    <font>
      <sz val="10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0"/>
      <name val="Arial Cyr"/>
      <family val="0"/>
    </font>
    <font>
      <sz val="11"/>
      <name val="Times New Roman CYR"/>
      <family val="1"/>
    </font>
    <font>
      <sz val="14"/>
      <name val="Arial"/>
      <family val="2"/>
    </font>
    <font>
      <b/>
      <sz val="8"/>
      <name val="Times New Roman CYR"/>
      <family val="1"/>
    </font>
    <font>
      <sz val="10"/>
      <name val="Times New Roman CYR"/>
      <family val="1"/>
    </font>
    <font>
      <sz val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22"/>
      </right>
      <top style="thin"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63"/>
      </top>
      <bottom style="thin">
        <color indexed="22"/>
      </bottom>
    </border>
    <border>
      <left style="thin"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22"/>
      </right>
      <top style="thin">
        <color indexed="22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3"/>
      </bottom>
    </border>
    <border>
      <left style="thin"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left" indent="1"/>
    </xf>
    <xf numFmtId="165" fontId="0" fillId="0" borderId="0" xfId="0" applyNumberFormat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3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2" xfId="0" applyNumberForma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vertical="top"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1" fillId="4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1" fillId="4" borderId="5" xfId="0" applyNumberFormat="1" applyFont="1" applyFill="1" applyBorder="1" applyAlignment="1">
      <alignment horizontal="center" vertical="center"/>
    </xf>
    <xf numFmtId="3" fontId="7" fillId="4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indent="1"/>
    </xf>
    <xf numFmtId="1" fontId="5" fillId="0" borderId="7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170" fontId="5" fillId="0" borderId="7" xfId="0" applyNumberFormat="1" applyFont="1" applyFill="1" applyBorder="1" applyAlignment="1">
      <alignment/>
    </xf>
    <xf numFmtId="164" fontId="5" fillId="0" borderId="7" xfId="0" applyNumberFormat="1" applyFont="1" applyFill="1" applyBorder="1" applyAlignment="1">
      <alignment/>
    </xf>
    <xf numFmtId="165" fontId="5" fillId="3" borderId="7" xfId="0" applyNumberFormat="1" applyFont="1" applyFill="1" applyBorder="1" applyAlignment="1">
      <alignment/>
    </xf>
    <xf numFmtId="165" fontId="5" fillId="2" borderId="7" xfId="0" applyNumberFormat="1" applyFont="1" applyFill="1" applyBorder="1" applyAlignment="1">
      <alignment/>
    </xf>
    <xf numFmtId="1" fontId="5" fillId="4" borderId="7" xfId="0" applyNumberFormat="1" applyFont="1" applyFill="1" applyBorder="1" applyAlignment="1">
      <alignment/>
    </xf>
    <xf numFmtId="165" fontId="5" fillId="0" borderId="7" xfId="0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3" fontId="5" fillId="4" borderId="7" xfId="0" applyNumberFormat="1" applyFont="1" applyFill="1" applyBorder="1" applyAlignment="1">
      <alignment/>
    </xf>
    <xf numFmtId="3" fontId="3" fillId="4" borderId="7" xfId="0" applyNumberFormat="1" applyFont="1" applyFill="1" applyBorder="1" applyAlignment="1">
      <alignment/>
    </xf>
    <xf numFmtId="0" fontId="5" fillId="0" borderId="6" xfId="0" applyFont="1" applyBorder="1" applyAlignment="1">
      <alignment horizontal="left" indent="1"/>
    </xf>
    <xf numFmtId="1" fontId="5" fillId="0" borderId="7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170" fontId="5" fillId="0" borderId="7" xfId="0" applyNumberFormat="1" applyFont="1" applyBorder="1" applyAlignment="1">
      <alignment/>
    </xf>
    <xf numFmtId="164" fontId="5" fillId="0" borderId="7" xfId="0" applyNumberFormat="1" applyFont="1" applyBorder="1" applyAlignment="1">
      <alignment/>
    </xf>
    <xf numFmtId="165" fontId="5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1" fontId="3" fillId="0" borderId="9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170" fontId="3" fillId="0" borderId="9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165" fontId="3" fillId="3" borderId="9" xfId="0" applyNumberFormat="1" applyFont="1" applyFill="1" applyBorder="1" applyAlignment="1">
      <alignment/>
    </xf>
    <xf numFmtId="165" fontId="3" fillId="2" borderId="9" xfId="0" applyNumberFormat="1" applyFont="1" applyFill="1" applyBorder="1" applyAlignment="1">
      <alignment/>
    </xf>
    <xf numFmtId="165" fontId="3" fillId="0" borderId="9" xfId="0" applyNumberFormat="1" applyFont="1" applyBorder="1" applyAlignment="1">
      <alignment/>
    </xf>
    <xf numFmtId="3" fontId="3" fillId="4" borderId="9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indent="1"/>
    </xf>
    <xf numFmtId="1" fontId="5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70" fontId="5" fillId="0" borderId="11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165" fontId="5" fillId="3" borderId="11" xfId="0" applyNumberFormat="1" applyFont="1" applyFill="1" applyBorder="1" applyAlignment="1">
      <alignment/>
    </xf>
    <xf numFmtId="165" fontId="5" fillId="2" borderId="11" xfId="0" applyNumberFormat="1" applyFont="1" applyFill="1" applyBorder="1" applyAlignment="1">
      <alignment/>
    </xf>
    <xf numFmtId="165" fontId="5" fillId="0" borderId="11" xfId="0" applyNumberFormat="1" applyFont="1" applyFill="1" applyBorder="1" applyAlignment="1">
      <alignment/>
    </xf>
    <xf numFmtId="3" fontId="5" fillId="4" borderId="11" xfId="0" applyNumberFormat="1" applyFont="1" applyFill="1" applyBorder="1" applyAlignment="1">
      <alignment/>
    </xf>
    <xf numFmtId="3" fontId="3" fillId="4" borderId="11" xfId="0" applyNumberFormat="1" applyFont="1" applyFill="1" applyBorder="1" applyAlignment="1">
      <alignment/>
    </xf>
    <xf numFmtId="1" fontId="3" fillId="5" borderId="9" xfId="0" applyNumberFormat="1" applyFont="1" applyFill="1" applyBorder="1" applyAlignment="1">
      <alignment/>
    </xf>
    <xf numFmtId="3" fontId="0" fillId="0" borderId="1" xfId="0" applyNumberFormat="1" applyFill="1" applyBorder="1" applyAlignment="1">
      <alignment vertical="top" wrapText="1"/>
    </xf>
    <xf numFmtId="1" fontId="3" fillId="0" borderId="9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0" fontId="5" fillId="0" borderId="15" xfId="0" applyNumberFormat="1" applyFont="1" applyFill="1" applyBorder="1" applyAlignment="1">
      <alignment/>
    </xf>
    <xf numFmtId="170" fontId="5" fillId="0" borderId="16" xfId="0" applyNumberFormat="1" applyFont="1" applyFill="1" applyBorder="1" applyAlignment="1">
      <alignment/>
    </xf>
    <xf numFmtId="0" fontId="1" fillId="0" borderId="1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/>
    </xf>
    <xf numFmtId="0" fontId="4" fillId="0" borderId="2" xfId="0" applyFont="1" applyFill="1" applyBorder="1" applyAlignment="1">
      <alignment/>
    </xf>
    <xf numFmtId="0" fontId="9" fillId="0" borderId="1" xfId="0" applyFont="1" applyFill="1" applyBorder="1" applyAlignment="1">
      <alignment vertical="center"/>
    </xf>
    <xf numFmtId="170" fontId="5" fillId="0" borderId="0" xfId="0" applyNumberFormat="1" applyFont="1" applyFill="1" applyBorder="1" applyAlignment="1">
      <alignment/>
    </xf>
    <xf numFmtId="3" fontId="0" fillId="0" borderId="1" xfId="0" applyNumberFormat="1" applyBorder="1" applyAlignment="1">
      <alignment vertical="top" wrapText="1"/>
    </xf>
    <xf numFmtId="3" fontId="1" fillId="0" borderId="17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3" fontId="1" fillId="0" borderId="17" xfId="0" applyNumberFormat="1" applyFont="1" applyFill="1" applyBorder="1" applyAlignment="1">
      <alignment horizontal="center" vertical="center" wrapText="1"/>
    </xf>
    <xf numFmtId="1" fontId="3" fillId="4" borderId="9" xfId="0" applyNumberFormat="1" applyFont="1" applyFill="1" applyBorder="1" applyAlignment="1">
      <alignment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3" fontId="5" fillId="6" borderId="0" xfId="0" applyNumberFormat="1" applyFont="1" applyFill="1" applyBorder="1" applyAlignment="1">
      <alignment/>
    </xf>
    <xf numFmtId="3" fontId="3" fillId="6" borderId="2" xfId="0" applyNumberFormat="1" applyFont="1" applyFill="1" applyBorder="1" applyAlignment="1">
      <alignment/>
    </xf>
    <xf numFmtId="3" fontId="1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3" fontId="0" fillId="6" borderId="0" xfId="0" applyNumberFormat="1" applyFont="1" applyFill="1" applyBorder="1" applyAlignment="1">
      <alignment/>
    </xf>
    <xf numFmtId="1" fontId="4" fillId="6" borderId="2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vertical="top" wrapText="1"/>
    </xf>
    <xf numFmtId="3" fontId="0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142875</xdr:rowOff>
    </xdr:from>
    <xdr:to>
      <xdr:col>14</xdr:col>
      <xdr:colOff>0</xdr:colOff>
      <xdr:row>2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71650" y="142875"/>
          <a:ext cx="677227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Методика расчета дотаций из районного фонда финансовой 
поддержки  сельских поселений на 2009 год по МО Кривошеинский район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46"/>
  <sheetViews>
    <sheetView tabSelected="1" workbookViewId="0" topLeftCell="AE4">
      <selection activeCell="AO11" sqref="AO11"/>
    </sheetView>
  </sheetViews>
  <sheetFormatPr defaultColWidth="9.00390625" defaultRowHeight="12.75"/>
  <cols>
    <col min="1" max="1" width="22.625" style="0" customWidth="1"/>
    <col min="2" max="2" width="7.625" style="0" customWidth="1"/>
    <col min="3" max="3" width="7.125" style="1" customWidth="1"/>
    <col min="4" max="4" width="8.125" style="1" customWidth="1"/>
    <col min="5" max="5" width="7.375" style="1" customWidth="1"/>
    <col min="6" max="6" width="8.75390625" style="1" customWidth="1"/>
    <col min="7" max="7" width="8.125" style="1" customWidth="1"/>
    <col min="8" max="8" width="8.625" style="1" customWidth="1"/>
    <col min="9" max="9" width="8.00390625" style="1" customWidth="1"/>
    <col min="10" max="10" width="8.375" style="1" customWidth="1"/>
    <col min="11" max="11" width="8.75390625" style="1" customWidth="1"/>
    <col min="12" max="12" width="11.875" style="1" hidden="1" customWidth="1"/>
    <col min="13" max="13" width="16.625" style="1" hidden="1" customWidth="1"/>
    <col min="14" max="14" width="8.625" style="1" customWidth="1"/>
    <col min="15" max="15" width="9.00390625" style="1" customWidth="1"/>
    <col min="16" max="16" width="11.00390625" style="1" customWidth="1"/>
    <col min="17" max="18" width="8.875" style="1" customWidth="1"/>
    <col min="19" max="19" width="10.75390625" style="1" customWidth="1"/>
    <col min="20" max="20" width="10.375" style="1" customWidth="1"/>
    <col min="21" max="21" width="8.125" style="1" customWidth="1"/>
    <col min="22" max="22" width="20.125" style="1" customWidth="1"/>
    <col min="23" max="23" width="9.125" style="1" customWidth="1"/>
    <col min="24" max="24" width="11.25390625" style="1" customWidth="1"/>
    <col min="25" max="25" width="9.875" style="0" customWidth="1"/>
    <col min="26" max="26" width="19.375" style="0" customWidth="1"/>
    <col min="27" max="27" width="11.625" style="0" customWidth="1"/>
    <col min="28" max="28" width="11.25390625" style="1" customWidth="1"/>
    <col min="29" max="30" width="12.375" style="1" customWidth="1"/>
    <col min="31" max="31" width="14.625" style="1" customWidth="1"/>
    <col min="32" max="32" width="12.75390625" style="1" customWidth="1"/>
    <col min="33" max="33" width="11.625" style="1" customWidth="1"/>
    <col min="34" max="34" width="11.75390625" style="1" customWidth="1"/>
    <col min="35" max="35" width="8.75390625" style="1" customWidth="1"/>
    <col min="36" max="36" width="5.125" style="1" customWidth="1"/>
    <col min="37" max="37" width="8.375" style="1" customWidth="1"/>
    <col min="38" max="38" width="9.00390625" style="1" customWidth="1"/>
    <col min="39" max="39" width="7.375" style="1" customWidth="1"/>
    <col min="40" max="40" width="7.25390625" style="1" customWidth="1"/>
    <col min="41" max="41" width="8.375" style="1" customWidth="1"/>
    <col min="42" max="42" width="10.75390625" style="1" customWidth="1"/>
    <col min="43" max="43" width="11.875" style="0" customWidth="1"/>
    <col min="44" max="44" width="8.375" style="0" customWidth="1"/>
    <col min="45" max="45" width="10.25390625" style="0" customWidth="1"/>
    <col min="46" max="46" width="5.375" style="0" customWidth="1"/>
    <col min="47" max="48" width="9.125" style="2" customWidth="1"/>
    <col min="49" max="81" width="9.125" style="17" customWidth="1"/>
    <col min="82" max="220" width="9.125" style="18" customWidth="1"/>
    <col min="221" max="16384" width="9.125" style="17" customWidth="1"/>
  </cols>
  <sheetData>
    <row r="1" spans="14:17" ht="12.75">
      <c r="N1" s="124"/>
      <c r="O1" s="124"/>
      <c r="P1" s="124"/>
      <c r="Q1" s="124"/>
    </row>
    <row r="2" spans="14:220" ht="57" customHeight="1">
      <c r="N2" s="126"/>
      <c r="O2" s="126"/>
      <c r="Q2" s="127" t="s">
        <v>84</v>
      </c>
      <c r="R2" s="127"/>
      <c r="S2" s="127"/>
      <c r="T2" s="127"/>
      <c r="U2" s="12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</row>
    <row r="3" spans="14:220" ht="29.25" customHeight="1">
      <c r="N3" s="28"/>
      <c r="O3" s="26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</row>
    <row r="4" spans="1:220" ht="15.75" customHeight="1">
      <c r="A4" s="29"/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88"/>
      <c r="O4" s="105"/>
      <c r="P4" s="125" t="s">
        <v>44</v>
      </c>
      <c r="Q4" s="125"/>
      <c r="R4" s="125"/>
      <c r="S4" s="125"/>
      <c r="T4" s="125"/>
      <c r="U4" s="125"/>
      <c r="V4" s="125" t="s">
        <v>40</v>
      </c>
      <c r="W4" s="125"/>
      <c r="X4" s="125"/>
      <c r="Y4" s="125"/>
      <c r="Z4" s="125"/>
      <c r="AA4" s="125"/>
      <c r="AB4" s="125"/>
      <c r="AC4" s="121" t="s">
        <v>41</v>
      </c>
      <c r="AD4" s="122"/>
      <c r="AE4" s="122"/>
      <c r="AF4" s="122"/>
      <c r="AG4" s="122"/>
      <c r="AH4" s="122" t="s">
        <v>41</v>
      </c>
      <c r="AI4" s="122"/>
      <c r="AJ4" s="122"/>
      <c r="AK4" s="122"/>
      <c r="AL4" s="122"/>
      <c r="AM4" s="122"/>
      <c r="AN4" s="122"/>
      <c r="AO4" s="122"/>
      <c r="AP4" s="123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</row>
    <row r="5" spans="1:246" s="19" customFormat="1" ht="123" customHeight="1">
      <c r="A5" s="31" t="s">
        <v>62</v>
      </c>
      <c r="B5" s="3" t="s">
        <v>68</v>
      </c>
      <c r="C5" s="4" t="s">
        <v>48</v>
      </c>
      <c r="D5" s="4" t="s">
        <v>0</v>
      </c>
      <c r="E5" s="4" t="s">
        <v>49</v>
      </c>
      <c r="F5" s="4" t="s">
        <v>1</v>
      </c>
      <c r="G5" s="4" t="s">
        <v>2</v>
      </c>
      <c r="H5" s="3" t="s">
        <v>61</v>
      </c>
      <c r="I5" s="3" t="s">
        <v>3</v>
      </c>
      <c r="J5" s="3" t="s">
        <v>4</v>
      </c>
      <c r="K5" s="4" t="s">
        <v>5</v>
      </c>
      <c r="L5" s="4" t="s">
        <v>6</v>
      </c>
      <c r="M5" s="4" t="s">
        <v>7</v>
      </c>
      <c r="N5" s="10" t="s">
        <v>20</v>
      </c>
      <c r="O5" s="9" t="s">
        <v>19</v>
      </c>
      <c r="P5" s="5" t="s">
        <v>28</v>
      </c>
      <c r="Q5" s="5" t="s">
        <v>30</v>
      </c>
      <c r="R5" s="5" t="s">
        <v>50</v>
      </c>
      <c r="S5" s="5" t="s">
        <v>30</v>
      </c>
      <c r="T5" s="13" t="s">
        <v>47</v>
      </c>
      <c r="U5" s="4" t="s">
        <v>8</v>
      </c>
      <c r="V5" s="4" t="s">
        <v>51</v>
      </c>
      <c r="W5" s="3" t="s">
        <v>52</v>
      </c>
      <c r="X5" s="4" t="s">
        <v>53</v>
      </c>
      <c r="Y5" s="4" t="s">
        <v>54</v>
      </c>
      <c r="Z5" s="4" t="s">
        <v>38</v>
      </c>
      <c r="AA5" s="4" t="s">
        <v>55</v>
      </c>
      <c r="AB5" s="13" t="s">
        <v>42</v>
      </c>
      <c r="AC5" s="4" t="s">
        <v>58</v>
      </c>
      <c r="AD5" s="4" t="s">
        <v>35</v>
      </c>
      <c r="AE5" s="4" t="s">
        <v>36</v>
      </c>
      <c r="AF5" s="13" t="s">
        <v>43</v>
      </c>
      <c r="AG5" s="13" t="s">
        <v>56</v>
      </c>
      <c r="AH5" s="16" t="s">
        <v>17</v>
      </c>
      <c r="AI5" s="4" t="s">
        <v>16</v>
      </c>
      <c r="AJ5" s="4" t="s">
        <v>25</v>
      </c>
      <c r="AK5" s="4" t="s">
        <v>15</v>
      </c>
      <c r="AL5" s="93" t="s">
        <v>76</v>
      </c>
      <c r="AM5" s="111" t="s">
        <v>73</v>
      </c>
      <c r="AN5" s="4" t="s">
        <v>72</v>
      </c>
      <c r="AO5" s="96" t="s">
        <v>75</v>
      </c>
      <c r="AP5" s="116" t="s">
        <v>71</v>
      </c>
      <c r="AQ5" s="109" t="s">
        <v>82</v>
      </c>
      <c r="AR5" s="109" t="s">
        <v>83</v>
      </c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</row>
    <row r="6" spans="1:246" s="14" customFormat="1" ht="94.5" customHeight="1">
      <c r="A6" s="32">
        <v>1</v>
      </c>
      <c r="B6" s="32">
        <v>2</v>
      </c>
      <c r="C6" s="33">
        <v>3</v>
      </c>
      <c r="D6" s="33" t="s">
        <v>9</v>
      </c>
      <c r="E6" s="33">
        <v>5</v>
      </c>
      <c r="F6" s="33" t="s">
        <v>10</v>
      </c>
      <c r="G6" s="33" t="s">
        <v>11</v>
      </c>
      <c r="H6" s="27">
        <v>8</v>
      </c>
      <c r="I6" s="27" t="s">
        <v>12</v>
      </c>
      <c r="J6" s="27" t="s">
        <v>13</v>
      </c>
      <c r="K6" s="27" t="s">
        <v>14</v>
      </c>
      <c r="L6" s="33">
        <v>12</v>
      </c>
      <c r="M6" s="33" t="s">
        <v>26</v>
      </c>
      <c r="N6" s="34">
        <v>14</v>
      </c>
      <c r="O6" s="35" t="s">
        <v>27</v>
      </c>
      <c r="P6" s="27">
        <v>16</v>
      </c>
      <c r="Q6" s="27">
        <v>17</v>
      </c>
      <c r="R6" s="27" t="s">
        <v>29</v>
      </c>
      <c r="S6" s="27" t="s">
        <v>31</v>
      </c>
      <c r="T6" s="36" t="s">
        <v>45</v>
      </c>
      <c r="U6" s="33" t="s">
        <v>21</v>
      </c>
      <c r="V6" s="37" t="s">
        <v>81</v>
      </c>
      <c r="W6" s="33" t="s">
        <v>32</v>
      </c>
      <c r="X6" s="37" t="s">
        <v>33</v>
      </c>
      <c r="Y6" s="33" t="s">
        <v>34</v>
      </c>
      <c r="Z6" s="27" t="s">
        <v>39</v>
      </c>
      <c r="AA6" s="27" t="s">
        <v>46</v>
      </c>
      <c r="AB6" s="38" t="s">
        <v>22</v>
      </c>
      <c r="AC6" s="27" t="s">
        <v>57</v>
      </c>
      <c r="AD6" s="27" t="s">
        <v>37</v>
      </c>
      <c r="AE6" s="33" t="s">
        <v>23</v>
      </c>
      <c r="AF6" s="38" t="s">
        <v>24</v>
      </c>
      <c r="AG6" s="38">
        <v>33</v>
      </c>
      <c r="AH6" s="36" t="s">
        <v>59</v>
      </c>
      <c r="AI6" s="39" t="s">
        <v>60</v>
      </c>
      <c r="AJ6" s="39">
        <v>36</v>
      </c>
      <c r="AK6" s="32">
        <v>37</v>
      </c>
      <c r="AL6" s="100">
        <v>38</v>
      </c>
      <c r="AM6" s="112">
        <v>39</v>
      </c>
      <c r="AN6" s="97">
        <v>40</v>
      </c>
      <c r="AO6" s="103">
        <v>41</v>
      </c>
      <c r="AP6" s="117" t="s">
        <v>74</v>
      </c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</row>
    <row r="7" spans="1:246" s="14" customFormat="1" ht="18.75" customHeight="1">
      <c r="A7" s="40"/>
      <c r="B7" s="41"/>
      <c r="C7" s="42"/>
      <c r="D7" s="42"/>
      <c r="E7" s="42"/>
      <c r="F7" s="42"/>
      <c r="G7" s="42"/>
      <c r="H7" s="43"/>
      <c r="I7" s="43"/>
      <c r="J7" s="43"/>
      <c r="K7" s="43"/>
      <c r="L7" s="42"/>
      <c r="M7" s="42"/>
      <c r="N7" s="44"/>
      <c r="O7" s="45"/>
      <c r="P7" s="43"/>
      <c r="Q7" s="43"/>
      <c r="R7" s="43"/>
      <c r="S7" s="43"/>
      <c r="T7" s="46"/>
      <c r="U7" s="42"/>
      <c r="V7" s="42"/>
      <c r="W7" s="42"/>
      <c r="X7" s="42"/>
      <c r="Y7" s="42"/>
      <c r="Z7" s="42">
        <f>MAX(D8:D14)*MAX(O8:O14)</f>
        <v>594.0049329463719</v>
      </c>
      <c r="AA7" s="42"/>
      <c r="AB7" s="46"/>
      <c r="AC7" s="42"/>
      <c r="AD7" s="42"/>
      <c r="AE7" s="42"/>
      <c r="AF7" s="46"/>
      <c r="AG7" s="46"/>
      <c r="AH7" s="47"/>
      <c r="AI7" s="48"/>
      <c r="AJ7" s="48"/>
      <c r="AK7" s="94"/>
      <c r="AL7" s="91"/>
      <c r="AM7" s="113"/>
      <c r="AN7" s="91"/>
      <c r="AO7" s="20"/>
      <c r="AP7" s="118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</row>
    <row r="8" spans="1:246" s="12" customFormat="1" ht="15">
      <c r="A8" s="49" t="s">
        <v>63</v>
      </c>
      <c r="B8" s="57">
        <v>1.566</v>
      </c>
      <c r="C8" s="50">
        <v>1445</v>
      </c>
      <c r="D8" s="51">
        <f aca="true" t="shared" si="0" ref="D8:D14">C8/B8</f>
        <v>922.7330779054917</v>
      </c>
      <c r="E8" s="50">
        <v>1782</v>
      </c>
      <c r="F8" s="51">
        <f aca="true" t="shared" si="1" ref="F8:F14">E8/B8</f>
        <v>1137.9310344827586</v>
      </c>
      <c r="G8" s="51">
        <f aca="true" t="shared" si="2" ref="G8:G15">D8/N8</f>
        <v>301.74397577027196</v>
      </c>
      <c r="H8" s="50">
        <v>1444</v>
      </c>
      <c r="I8" s="50">
        <f aca="true" t="shared" si="3" ref="I8:I14">H8/B8</f>
        <v>922.0945083014049</v>
      </c>
      <c r="J8" s="50">
        <f aca="true" t="shared" si="4" ref="J8:J15">I8/N8</f>
        <v>301.53515640987735</v>
      </c>
      <c r="K8" s="52">
        <f aca="true" t="shared" si="5" ref="K8:K15">(H8/B8)/($H$15/$B$15)</f>
        <v>1.4639830550312585</v>
      </c>
      <c r="L8" s="51">
        <f>6245*1.082*1.076*1.068</f>
        <v>7765.031601120001</v>
      </c>
      <c r="M8" s="53">
        <f aca="true" t="shared" si="6" ref="M8:M15">L8/B8</f>
        <v>4958.513155249043</v>
      </c>
      <c r="N8" s="54">
        <v>3.058</v>
      </c>
      <c r="O8" s="55">
        <f aca="true" t="shared" si="7" ref="O8:O14">K8/N8</f>
        <v>0.4787387361122494</v>
      </c>
      <c r="P8" s="50"/>
      <c r="Q8" s="50"/>
      <c r="R8" s="50"/>
      <c r="S8" s="50">
        <f aca="true" t="shared" si="8" ref="S8:S14">$R$15*B8</f>
        <v>665.4635761589404</v>
      </c>
      <c r="T8" s="56">
        <f>$Q$15*(B8/($B$15-$B$11))</f>
        <v>1184.9098265895957</v>
      </c>
      <c r="U8" s="50">
        <f aca="true" t="shared" si="9" ref="U8:U14">T8/B8</f>
        <v>756.6473988439308</v>
      </c>
      <c r="V8" s="50"/>
      <c r="W8" s="57"/>
      <c r="X8" s="57">
        <f aca="true" t="shared" si="10" ref="X8:X14">IF(($W$15-O8)&lt;0,"",$W$15-O8)</f>
        <v>0.13424021960437948</v>
      </c>
      <c r="Y8" s="50">
        <f aca="true" t="shared" si="11" ref="Y8:Y14">IF((O8-$W$15)&lt;0,"",$W$15-O8)</f>
      </c>
      <c r="Z8" s="51">
        <f aca="true" t="shared" si="12" ref="Z8:Z14">X8*N8*B8*$Z$7</f>
        <v>381.8580446473195</v>
      </c>
      <c r="AA8" s="58"/>
      <c r="AB8" s="59">
        <f aca="true" t="shared" si="13" ref="AB8:AB14">($V$15/$Z$15)*Z8</f>
        <v>0.8064343901599265</v>
      </c>
      <c r="AC8" s="51"/>
      <c r="AD8" s="52">
        <f aca="true" t="shared" si="14" ref="AD8:AD14">B8*O8</f>
        <v>0.7497048607517826</v>
      </c>
      <c r="AE8" s="51">
        <f aca="true" t="shared" si="15" ref="AE8:AE14">$AC$15*(AD8/$AD$15)</f>
        <v>22.435794764190394</v>
      </c>
      <c r="AF8" s="59">
        <f>AE8</f>
        <v>22.435794764190394</v>
      </c>
      <c r="AG8" s="59">
        <v>23</v>
      </c>
      <c r="AH8" s="60">
        <f aca="true" t="shared" si="16" ref="AH8:AH14">T8+AB8+AF8</f>
        <v>1208.152055743946</v>
      </c>
      <c r="AI8" s="52">
        <f aca="true" t="shared" si="17" ref="AI8:AI14">O8</f>
        <v>0.4787387361122494</v>
      </c>
      <c r="AJ8" s="51">
        <f>RANK(AI8,AI$8:AI$14)</f>
        <v>2</v>
      </c>
      <c r="AK8" s="98">
        <f aca="true" t="shared" si="18" ref="AK8:AK14">O8+(AH8+H8-T8)/(B8*N8*$AH$15)</f>
        <v>0.5241632852354569</v>
      </c>
      <c r="AL8" s="92">
        <f>RANK(AK8,AK$8:AK$14)</f>
        <v>2</v>
      </c>
      <c r="AM8" s="114">
        <f>AO8+AG8</f>
        <v>827.847944256054</v>
      </c>
      <c r="AN8" s="104">
        <f>(AO8/AH8)</f>
        <v>0.6661809996759483</v>
      </c>
      <c r="AO8" s="90">
        <f>AR8</f>
        <v>804.847944256054</v>
      </c>
      <c r="AP8" s="119">
        <f aca="true" t="shared" si="19" ref="AP8:AP14">AH8+AO8</f>
        <v>2013</v>
      </c>
      <c r="AQ8" s="11">
        <f>2055-42</f>
        <v>2013</v>
      </c>
      <c r="AR8" s="90">
        <f>AQ8-AH8</f>
        <v>804.847944256054</v>
      </c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</row>
    <row r="9" spans="1:246" s="12" customFormat="1" ht="15">
      <c r="A9" s="61" t="s">
        <v>64</v>
      </c>
      <c r="B9" s="66">
        <v>1.135</v>
      </c>
      <c r="C9" s="62">
        <v>219</v>
      </c>
      <c r="D9" s="63">
        <f t="shared" si="0"/>
        <v>192.95154185022025</v>
      </c>
      <c r="E9" s="62">
        <v>304</v>
      </c>
      <c r="F9" s="63">
        <f t="shared" si="1"/>
        <v>267.84140969162996</v>
      </c>
      <c r="G9" s="63">
        <f t="shared" si="2"/>
        <v>21.549200564018342</v>
      </c>
      <c r="H9" s="62">
        <v>219</v>
      </c>
      <c r="I9" s="62">
        <f t="shared" si="3"/>
        <v>192.95154185022025</v>
      </c>
      <c r="J9" s="62">
        <f t="shared" si="4"/>
        <v>21.549200564018342</v>
      </c>
      <c r="K9" s="64">
        <f t="shared" si="5"/>
        <v>0.3063436395811867</v>
      </c>
      <c r="L9" s="63">
        <f>7629*1.082*1.076*1.068</f>
        <v>9485.896891104003</v>
      </c>
      <c r="M9" s="65">
        <f t="shared" si="6"/>
        <v>8357.618406259033</v>
      </c>
      <c r="N9" s="54">
        <v>8.954</v>
      </c>
      <c r="O9" s="55">
        <f t="shared" si="7"/>
        <v>0.0342130488699114</v>
      </c>
      <c r="P9" s="62"/>
      <c r="Q9" s="62"/>
      <c r="R9" s="62"/>
      <c r="S9" s="62">
        <f t="shared" si="8"/>
        <v>482.3123620309051</v>
      </c>
      <c r="T9" s="56">
        <f aca="true" t="shared" si="20" ref="T9:T14">$Q$15*(B9/($B$15-$B$11))</f>
        <v>858.7947976878614</v>
      </c>
      <c r="U9" s="62">
        <f t="shared" si="9"/>
        <v>756.6473988439308</v>
      </c>
      <c r="V9" s="50"/>
      <c r="W9" s="66"/>
      <c r="X9" s="66">
        <f t="shared" si="10"/>
        <v>0.5787659068467175</v>
      </c>
      <c r="Y9" s="50">
        <f t="shared" si="11"/>
      </c>
      <c r="Z9" s="51">
        <f t="shared" si="12"/>
        <v>3493.8635790236963</v>
      </c>
      <c r="AA9" s="51"/>
      <c r="AB9" s="59">
        <f t="shared" si="13"/>
        <v>7.378584225596806</v>
      </c>
      <c r="AC9" s="63"/>
      <c r="AD9" s="52">
        <f t="shared" si="14"/>
        <v>0.038831810467349445</v>
      </c>
      <c r="AE9" s="51">
        <f t="shared" si="15"/>
        <v>1.1620873434030499</v>
      </c>
      <c r="AF9" s="59">
        <f aca="true" t="shared" si="21" ref="AF9:AF15">AE9</f>
        <v>1.1620873434030499</v>
      </c>
      <c r="AG9" s="59">
        <v>8</v>
      </c>
      <c r="AH9" s="60">
        <f t="shared" si="16"/>
        <v>867.3354692568613</v>
      </c>
      <c r="AI9" s="52">
        <f t="shared" si="17"/>
        <v>0.0342130488699114</v>
      </c>
      <c r="AJ9" s="51">
        <f aca="true" t="shared" si="22" ref="AJ9:AJ14">RANK(AI9,AI$8:AI$14)</f>
        <v>6</v>
      </c>
      <c r="AK9" s="98">
        <f t="shared" si="18"/>
        <v>0.037532483572506464</v>
      </c>
      <c r="AL9" s="92">
        <f aca="true" t="shared" si="23" ref="AL9:AL14">RANK(AK9,AK$8:AK$14)</f>
        <v>6</v>
      </c>
      <c r="AM9" s="114">
        <f aca="true" t="shared" si="24" ref="AM9:AM14">AO9+AG9</f>
        <v>1732.6645307431386</v>
      </c>
      <c r="AN9" s="104">
        <f aca="true" t="shared" si="25" ref="AN9:AN14">(AO9/AH9)</f>
        <v>1.9884630478917718</v>
      </c>
      <c r="AO9" s="90">
        <f aca="true" t="shared" si="26" ref="AO9:AO14">AR9</f>
        <v>1724.6645307431386</v>
      </c>
      <c r="AP9" s="119">
        <f t="shared" si="19"/>
        <v>2592</v>
      </c>
      <c r="AQ9" s="11">
        <f>2634-42</f>
        <v>2592</v>
      </c>
      <c r="AR9" s="90">
        <f aca="true" t="shared" si="27" ref="AR9:AR14">AQ9-AH9</f>
        <v>1724.6645307431386</v>
      </c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</row>
    <row r="10" spans="1:246" s="12" customFormat="1" ht="15">
      <c r="A10" s="49" t="s">
        <v>65</v>
      </c>
      <c r="B10" s="57">
        <v>2.925</v>
      </c>
      <c r="C10" s="50">
        <v>411</v>
      </c>
      <c r="D10" s="51">
        <f t="shared" si="0"/>
        <v>140.51282051282053</v>
      </c>
      <c r="E10" s="50">
        <v>597</v>
      </c>
      <c r="F10" s="51">
        <f t="shared" si="1"/>
        <v>204.10256410256412</v>
      </c>
      <c r="G10" s="51">
        <f t="shared" si="2"/>
        <v>15.063552799401858</v>
      </c>
      <c r="H10" s="50">
        <v>411</v>
      </c>
      <c r="I10" s="50">
        <f t="shared" si="3"/>
        <v>140.51282051282053</v>
      </c>
      <c r="J10" s="50">
        <f t="shared" si="4"/>
        <v>15.063552799401858</v>
      </c>
      <c r="K10" s="52">
        <f t="shared" si="5"/>
        <v>0.22308818282016923</v>
      </c>
      <c r="L10" s="51">
        <f>3744*1.082*1.076*1.068</f>
        <v>4655.288761344001</v>
      </c>
      <c r="M10" s="53">
        <f t="shared" si="6"/>
        <v>1591.5517132800003</v>
      </c>
      <c r="N10" s="54">
        <v>9.328</v>
      </c>
      <c r="O10" s="55">
        <f t="shared" si="7"/>
        <v>0.023915971571630494</v>
      </c>
      <c r="P10" s="50"/>
      <c r="Q10" s="50"/>
      <c r="R10" s="50"/>
      <c r="S10" s="50">
        <f t="shared" si="8"/>
        <v>1242.9635761589404</v>
      </c>
      <c r="T10" s="56">
        <f t="shared" si="20"/>
        <v>2213.193641618497</v>
      </c>
      <c r="U10" s="50">
        <f t="shared" si="9"/>
        <v>756.6473988439307</v>
      </c>
      <c r="V10" s="50"/>
      <c r="W10" s="57"/>
      <c r="X10" s="57">
        <f>IF(($W$15-O10)&lt;0,"",$W$15-O10)</f>
        <v>0.5890629841449984</v>
      </c>
      <c r="Y10" s="50">
        <f t="shared" si="11"/>
      </c>
      <c r="Z10" s="51">
        <f t="shared" si="12"/>
        <v>9546.983953704925</v>
      </c>
      <c r="AA10" s="51"/>
      <c r="AB10" s="59">
        <f t="shared" si="13"/>
        <v>20.161985037354324</v>
      </c>
      <c r="AC10" s="51"/>
      <c r="AD10" s="52">
        <f t="shared" si="14"/>
        <v>0.06995421684701919</v>
      </c>
      <c r="AE10" s="51">
        <f t="shared" si="15"/>
        <v>2.093461753063152</v>
      </c>
      <c r="AF10" s="59">
        <f t="shared" si="21"/>
        <v>2.093461753063152</v>
      </c>
      <c r="AG10" s="59">
        <v>22</v>
      </c>
      <c r="AH10" s="60">
        <f t="shared" si="16"/>
        <v>2235.449088408915</v>
      </c>
      <c r="AI10" s="52">
        <f t="shared" si="17"/>
        <v>0.023915971571630494</v>
      </c>
      <c r="AJ10" s="51">
        <f t="shared" si="22"/>
        <v>7</v>
      </c>
      <c r="AK10" s="98">
        <f t="shared" si="18"/>
        <v>0.026270194957198935</v>
      </c>
      <c r="AL10" s="92">
        <f t="shared" si="23"/>
        <v>7</v>
      </c>
      <c r="AM10" s="114">
        <f t="shared" si="24"/>
        <v>1667.550911591085</v>
      </c>
      <c r="AN10" s="104">
        <f t="shared" si="25"/>
        <v>0.7361164788424275</v>
      </c>
      <c r="AO10" s="90">
        <f t="shared" si="26"/>
        <v>1645.550911591085</v>
      </c>
      <c r="AP10" s="119">
        <f t="shared" si="19"/>
        <v>3881</v>
      </c>
      <c r="AQ10" s="11">
        <f>3923-42</f>
        <v>3881</v>
      </c>
      <c r="AR10" s="90">
        <f t="shared" si="27"/>
        <v>1645.550911591085</v>
      </c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</row>
    <row r="11" spans="1:246" s="12" customFormat="1" ht="15">
      <c r="A11" s="61" t="s">
        <v>66</v>
      </c>
      <c r="B11" s="66">
        <v>6.752</v>
      </c>
      <c r="C11" s="62">
        <v>6543</v>
      </c>
      <c r="D11" s="63">
        <f t="shared" si="0"/>
        <v>969.0462085308058</v>
      </c>
      <c r="E11" s="62">
        <v>8853</v>
      </c>
      <c r="F11" s="63">
        <f t="shared" si="1"/>
        <v>1311.1670616113745</v>
      </c>
      <c r="G11" s="63">
        <f t="shared" si="2"/>
        <v>386.3820608177056</v>
      </c>
      <c r="H11" s="62">
        <v>6538</v>
      </c>
      <c r="I11" s="62">
        <f t="shared" si="3"/>
        <v>968.3056872037915</v>
      </c>
      <c r="J11" s="62">
        <f t="shared" si="4"/>
        <v>386.08679713069836</v>
      </c>
      <c r="K11" s="64">
        <f t="shared" si="5"/>
        <v>1.5373512209373053</v>
      </c>
      <c r="L11" s="63">
        <f>5510*1.082*1.076*1.068</f>
        <v>6851.132765760001</v>
      </c>
      <c r="M11" s="65">
        <f t="shared" si="6"/>
        <v>1014.6819854502372</v>
      </c>
      <c r="N11" s="54">
        <v>2.508</v>
      </c>
      <c r="O11" s="55">
        <f t="shared" si="7"/>
        <v>0.6129789557166289</v>
      </c>
      <c r="P11" s="62"/>
      <c r="Q11" s="62"/>
      <c r="R11" s="62"/>
      <c r="S11" s="62">
        <f t="shared" si="8"/>
        <v>2869.227373068433</v>
      </c>
      <c r="T11" s="56"/>
      <c r="U11" s="62">
        <f t="shared" si="9"/>
        <v>0</v>
      </c>
      <c r="V11" s="50"/>
      <c r="W11" s="66"/>
      <c r="X11" s="66">
        <f>IF(($W$15-O11)&lt;0,"",$W$15-O11)</f>
        <v>0</v>
      </c>
      <c r="Y11" s="50">
        <f t="shared" si="11"/>
        <v>0</v>
      </c>
      <c r="Z11" s="51">
        <f t="shared" si="12"/>
        <v>0</v>
      </c>
      <c r="AA11" s="51"/>
      <c r="AB11" s="59">
        <f t="shared" si="13"/>
        <v>0</v>
      </c>
      <c r="AC11" s="63"/>
      <c r="AD11" s="52">
        <f t="shared" si="14"/>
        <v>4.138833908998678</v>
      </c>
      <c r="AE11" s="51">
        <f t="shared" si="15"/>
        <v>123.85944523855805</v>
      </c>
      <c r="AF11" s="59">
        <f t="shared" si="21"/>
        <v>123.85944523855805</v>
      </c>
      <c r="AG11" s="59">
        <v>0</v>
      </c>
      <c r="AH11" s="60">
        <f>T11+AB11+AF11</f>
        <v>123.85944523855805</v>
      </c>
      <c r="AI11" s="52">
        <f t="shared" si="17"/>
        <v>0.6129789557166289</v>
      </c>
      <c r="AJ11" s="51">
        <f t="shared" si="22"/>
        <v>1</v>
      </c>
      <c r="AK11" s="98">
        <f t="shared" si="18"/>
        <v>0.6713037943267194</v>
      </c>
      <c r="AL11" s="92">
        <f t="shared" si="23"/>
        <v>1</v>
      </c>
      <c r="AM11" s="114">
        <f t="shared" si="24"/>
        <v>1242.140554761442</v>
      </c>
      <c r="AN11" s="104">
        <f t="shared" si="25"/>
        <v>10.028630052145248</v>
      </c>
      <c r="AO11" s="90">
        <f>AR11</f>
        <v>1242.140554761442</v>
      </c>
      <c r="AP11" s="119">
        <f t="shared" si="19"/>
        <v>1366</v>
      </c>
      <c r="AQ11" s="11">
        <f>1408-42</f>
        <v>1366</v>
      </c>
      <c r="AR11" s="90">
        <f t="shared" si="27"/>
        <v>1242.140554761442</v>
      </c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</row>
    <row r="12" spans="1:246" s="12" customFormat="1" ht="15">
      <c r="A12" s="61" t="s">
        <v>67</v>
      </c>
      <c r="B12" s="66">
        <v>1.069</v>
      </c>
      <c r="C12" s="62">
        <v>503</v>
      </c>
      <c r="D12" s="63">
        <f t="shared" si="0"/>
        <v>470.533208606174</v>
      </c>
      <c r="E12" s="62">
        <v>737</v>
      </c>
      <c r="F12" s="63">
        <f t="shared" si="1"/>
        <v>689.4293732460244</v>
      </c>
      <c r="G12" s="63">
        <f t="shared" si="2"/>
        <v>133.5603771235237</v>
      </c>
      <c r="H12" s="62">
        <v>481</v>
      </c>
      <c r="I12" s="62">
        <f t="shared" si="3"/>
        <v>449.95322731524794</v>
      </c>
      <c r="J12" s="62">
        <f t="shared" si="4"/>
        <v>127.71877017179901</v>
      </c>
      <c r="K12" s="64">
        <f t="shared" si="5"/>
        <v>0.7143778586856457</v>
      </c>
      <c r="L12" s="63">
        <f>2785*1.082*1.076*1.068</f>
        <v>3462.868376160001</v>
      </c>
      <c r="M12" s="65">
        <f t="shared" si="6"/>
        <v>3239.353017923294</v>
      </c>
      <c r="N12" s="54">
        <v>3.523</v>
      </c>
      <c r="O12" s="55">
        <f t="shared" si="7"/>
        <v>0.2027754353351251</v>
      </c>
      <c r="P12" s="62"/>
      <c r="Q12" s="62"/>
      <c r="R12" s="62"/>
      <c r="S12" s="62">
        <f t="shared" si="8"/>
        <v>454.266004415011</v>
      </c>
      <c r="T12" s="56">
        <f t="shared" si="20"/>
        <v>808.856069364162</v>
      </c>
      <c r="U12" s="62">
        <f t="shared" si="9"/>
        <v>756.6473988439308</v>
      </c>
      <c r="V12" s="50"/>
      <c r="W12" s="66"/>
      <c r="X12" s="66">
        <f t="shared" si="10"/>
        <v>0.41020352038150376</v>
      </c>
      <c r="Y12" s="50">
        <f t="shared" si="11"/>
      </c>
      <c r="Z12" s="51">
        <f t="shared" si="12"/>
        <v>917.6557351271473</v>
      </c>
      <c r="AA12" s="51"/>
      <c r="AB12" s="59">
        <f t="shared" si="13"/>
        <v>1.9379692362315006</v>
      </c>
      <c r="AC12" s="63"/>
      <c r="AD12" s="52">
        <f t="shared" si="14"/>
        <v>0.21676694037324873</v>
      </c>
      <c r="AE12" s="51">
        <f t="shared" si="15"/>
        <v>6.487004207227479</v>
      </c>
      <c r="AF12" s="59">
        <f t="shared" si="21"/>
        <v>6.487004207227479</v>
      </c>
      <c r="AG12" s="59">
        <v>8</v>
      </c>
      <c r="AH12" s="60">
        <f t="shared" si="16"/>
        <v>817.281042807621</v>
      </c>
      <c r="AI12" s="52">
        <f t="shared" si="17"/>
        <v>0.2027754353351251</v>
      </c>
      <c r="AJ12" s="51">
        <f t="shared" si="22"/>
        <v>3</v>
      </c>
      <c r="AK12" s="98">
        <f t="shared" si="18"/>
        <v>0.2220424231861594</v>
      </c>
      <c r="AL12" s="92">
        <f t="shared" si="23"/>
        <v>3</v>
      </c>
      <c r="AM12" s="114">
        <f t="shared" si="24"/>
        <v>1684.718957192379</v>
      </c>
      <c r="AN12" s="104">
        <f t="shared" si="25"/>
        <v>2.051581854183617</v>
      </c>
      <c r="AO12" s="90">
        <f t="shared" si="26"/>
        <v>1676.718957192379</v>
      </c>
      <c r="AP12" s="119">
        <f t="shared" si="19"/>
        <v>2494</v>
      </c>
      <c r="AQ12" s="11">
        <f>2536-42</f>
        <v>2494</v>
      </c>
      <c r="AR12" s="90">
        <f t="shared" si="27"/>
        <v>1676.718957192379</v>
      </c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</row>
    <row r="13" spans="1:246" s="12" customFormat="1" ht="15">
      <c r="A13" s="49" t="s">
        <v>69</v>
      </c>
      <c r="B13" s="57">
        <v>0.882</v>
      </c>
      <c r="C13" s="50">
        <v>155</v>
      </c>
      <c r="D13" s="51">
        <f t="shared" si="0"/>
        <v>175.73696145124717</v>
      </c>
      <c r="E13" s="50">
        <v>225</v>
      </c>
      <c r="F13" s="51">
        <f t="shared" si="1"/>
        <v>255.10204081632654</v>
      </c>
      <c r="G13" s="51">
        <f t="shared" si="2"/>
        <v>24.384204447238403</v>
      </c>
      <c r="H13" s="50">
        <v>147</v>
      </c>
      <c r="I13" s="50">
        <f t="shared" si="3"/>
        <v>166.66666666666666</v>
      </c>
      <c r="J13" s="50">
        <f t="shared" si="4"/>
        <v>23.125664862864806</v>
      </c>
      <c r="K13" s="52">
        <f t="shared" si="5"/>
        <v>0.26461189568085763</v>
      </c>
      <c r="L13" s="51">
        <f>12727*1.082*1.076*1.068</f>
        <v>15824.748949152005</v>
      </c>
      <c r="M13" s="53">
        <f t="shared" si="6"/>
        <v>17941.892232598646</v>
      </c>
      <c r="N13" s="54">
        <v>7.207</v>
      </c>
      <c r="O13" s="55">
        <f t="shared" si="7"/>
        <v>0.036715956109457146</v>
      </c>
      <c r="P13" s="50"/>
      <c r="Q13" s="50"/>
      <c r="R13" s="50"/>
      <c r="S13" s="50">
        <f t="shared" si="8"/>
        <v>374.80132450331126</v>
      </c>
      <c r="T13" s="56">
        <f t="shared" si="20"/>
        <v>667.363005780347</v>
      </c>
      <c r="U13" s="50">
        <f t="shared" si="9"/>
        <v>756.6473988439308</v>
      </c>
      <c r="V13" s="50"/>
      <c r="W13" s="57"/>
      <c r="X13" s="57">
        <f t="shared" si="10"/>
        <v>0.5762629996071718</v>
      </c>
      <c r="Y13" s="50">
        <f t="shared" si="11"/>
      </c>
      <c r="Z13" s="51">
        <f t="shared" si="12"/>
        <v>2175.8747595468317</v>
      </c>
      <c r="AA13" s="51"/>
      <c r="AB13" s="59">
        <f t="shared" si="13"/>
        <v>4.595163724781942</v>
      </c>
      <c r="AC13" s="51"/>
      <c r="AD13" s="52">
        <f t="shared" si="14"/>
        <v>0.0323834732885412</v>
      </c>
      <c r="AE13" s="51">
        <f t="shared" si="15"/>
        <v>0.9691133117701674</v>
      </c>
      <c r="AF13" s="59">
        <f t="shared" si="21"/>
        <v>0.9691133117701674</v>
      </c>
      <c r="AG13" s="59">
        <v>6</v>
      </c>
      <c r="AH13" s="60">
        <f t="shared" si="16"/>
        <v>672.927282816899</v>
      </c>
      <c r="AI13" s="52">
        <f t="shared" si="17"/>
        <v>0.036715956109457146</v>
      </c>
      <c r="AJ13" s="51">
        <f t="shared" si="22"/>
        <v>5</v>
      </c>
      <c r="AK13" s="98">
        <f t="shared" si="18"/>
        <v>0.04027429898958762</v>
      </c>
      <c r="AL13" s="92">
        <f t="shared" si="23"/>
        <v>5</v>
      </c>
      <c r="AM13" s="114">
        <f t="shared" si="24"/>
        <v>1963.0727171831008</v>
      </c>
      <c r="AN13" s="104">
        <f t="shared" si="25"/>
        <v>2.9082974745662273</v>
      </c>
      <c r="AO13" s="90">
        <f t="shared" si="26"/>
        <v>1957.0727171831008</v>
      </c>
      <c r="AP13" s="119">
        <f t="shared" si="19"/>
        <v>2630</v>
      </c>
      <c r="AQ13" s="11">
        <f>2672-42</f>
        <v>2630</v>
      </c>
      <c r="AR13" s="90">
        <f t="shared" si="27"/>
        <v>1957.0727171831008</v>
      </c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</row>
    <row r="14" spans="1:246" s="12" customFormat="1" ht="15">
      <c r="A14" s="77" t="s">
        <v>70</v>
      </c>
      <c r="B14" s="84">
        <v>1.073</v>
      </c>
      <c r="C14" s="78">
        <v>481</v>
      </c>
      <c r="D14" s="79">
        <f t="shared" si="0"/>
        <v>448.2758620689655</v>
      </c>
      <c r="E14" s="78">
        <v>639</v>
      </c>
      <c r="F14" s="79">
        <f t="shared" si="1"/>
        <v>595.5265610438024</v>
      </c>
      <c r="G14" s="79">
        <f t="shared" si="2"/>
        <v>61.256608645663505</v>
      </c>
      <c r="H14" s="78">
        <v>461</v>
      </c>
      <c r="I14" s="78">
        <f t="shared" si="3"/>
        <v>429.63653308480895</v>
      </c>
      <c r="J14" s="78">
        <f t="shared" si="4"/>
        <v>58.70955631112448</v>
      </c>
      <c r="K14" s="80">
        <f t="shared" si="5"/>
        <v>0.6821216248399369</v>
      </c>
      <c r="L14" s="79"/>
      <c r="M14" s="81"/>
      <c r="N14" s="82">
        <v>7.318</v>
      </c>
      <c r="O14" s="83">
        <f t="shared" si="7"/>
        <v>0.09321148194041226</v>
      </c>
      <c r="P14" s="78"/>
      <c r="Q14" s="78"/>
      <c r="R14" s="78"/>
      <c r="S14" s="78">
        <f t="shared" si="8"/>
        <v>455.96578366445914</v>
      </c>
      <c r="T14" s="56">
        <f t="shared" si="20"/>
        <v>811.8826589595377</v>
      </c>
      <c r="U14" s="78">
        <f t="shared" si="9"/>
        <v>756.6473988439308</v>
      </c>
      <c r="V14" s="78"/>
      <c r="W14" s="84"/>
      <c r="X14" s="84">
        <f t="shared" si="10"/>
        <v>0.5197674737762166</v>
      </c>
      <c r="Y14" s="78">
        <f t="shared" si="11"/>
      </c>
      <c r="Z14" s="79">
        <f t="shared" si="12"/>
        <v>2424.327440951656</v>
      </c>
      <c r="AA14" s="79"/>
      <c r="AB14" s="85">
        <f t="shared" si="13"/>
        <v>5.119863385875503</v>
      </c>
      <c r="AC14" s="79"/>
      <c r="AD14" s="80">
        <f t="shared" si="14"/>
        <v>0.10001592012206235</v>
      </c>
      <c r="AE14" s="79">
        <f t="shared" si="15"/>
        <v>2.9930933817877285</v>
      </c>
      <c r="AF14" s="85">
        <f t="shared" si="21"/>
        <v>2.9930933817877285</v>
      </c>
      <c r="AG14" s="59">
        <v>8</v>
      </c>
      <c r="AH14" s="86">
        <f t="shared" si="16"/>
        <v>819.995615727201</v>
      </c>
      <c r="AI14" s="80">
        <f t="shared" si="17"/>
        <v>0.09321148194041226</v>
      </c>
      <c r="AJ14" s="51">
        <f t="shared" si="22"/>
        <v>4</v>
      </c>
      <c r="AK14" s="99">
        <f t="shared" si="18"/>
        <v>0.10206882257567972</v>
      </c>
      <c r="AL14" s="92">
        <f t="shared" si="23"/>
        <v>4</v>
      </c>
      <c r="AM14" s="114">
        <f t="shared" si="24"/>
        <v>1888.0043842727991</v>
      </c>
      <c r="AN14" s="104">
        <f t="shared" si="25"/>
        <v>2.29270053182607</v>
      </c>
      <c r="AO14" s="90">
        <f t="shared" si="26"/>
        <v>1880.0043842727991</v>
      </c>
      <c r="AP14" s="119">
        <f t="shared" si="19"/>
        <v>2700</v>
      </c>
      <c r="AQ14" s="11">
        <f>2742-42</f>
        <v>2700</v>
      </c>
      <c r="AR14" s="90">
        <f t="shared" si="27"/>
        <v>1880.0043842727991</v>
      </c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</row>
    <row r="15" spans="1:246" s="22" customFormat="1" ht="19.5" customHeight="1">
      <c r="A15" s="67" t="s">
        <v>18</v>
      </c>
      <c r="B15" s="74">
        <f>B8+B9+B10+B11+B12+B13+B14</f>
        <v>15.402</v>
      </c>
      <c r="C15" s="68">
        <f>C8+C9+C10+C11+C12+C13+C14</f>
        <v>9757</v>
      </c>
      <c r="D15" s="69">
        <f>C15/B15</f>
        <v>633.489157252305</v>
      </c>
      <c r="E15" s="68">
        <f>E8+E9+E10+E11+E12+E13+E14</f>
        <v>13137</v>
      </c>
      <c r="F15" s="69">
        <f>E15/B15</f>
        <v>852.9411764705883</v>
      </c>
      <c r="G15" s="69">
        <f t="shared" si="2"/>
        <v>633.489157252305</v>
      </c>
      <c r="H15" s="68">
        <f>H8+H9+H10+H11+H12+H13+H14</f>
        <v>9701</v>
      </c>
      <c r="I15" s="68">
        <f>H15/B15</f>
        <v>629.8532658096351</v>
      </c>
      <c r="J15" s="68">
        <f t="shared" si="4"/>
        <v>629.8532658096351</v>
      </c>
      <c r="K15" s="70">
        <f t="shared" si="5"/>
        <v>1</v>
      </c>
      <c r="L15" s="68">
        <f>L8+L9+L10+L11+L12+L13</f>
        <v>48044.96734464001</v>
      </c>
      <c r="M15" s="71">
        <f t="shared" si="6"/>
        <v>3119.397957709389</v>
      </c>
      <c r="N15" s="72">
        <f>M15/$M$15</f>
        <v>1</v>
      </c>
      <c r="O15" s="73">
        <v>1</v>
      </c>
      <c r="P15" s="87">
        <v>6545</v>
      </c>
      <c r="Q15" s="89">
        <f>P15/15.402*B15</f>
        <v>6545</v>
      </c>
      <c r="R15" s="68">
        <f>Q15/B15</f>
        <v>424.9448123620309</v>
      </c>
      <c r="S15" s="68">
        <f>S8+S9+S10+S11+S12+S13+S14</f>
        <v>6545</v>
      </c>
      <c r="T15" s="110">
        <f>T8+T9+T10+T11+T12+T13+T14</f>
        <v>6545</v>
      </c>
      <c r="U15" s="68">
        <f>T15/(B15-B10)</f>
        <v>524.565199967941</v>
      </c>
      <c r="V15" s="69">
        <f>(AG15)*0.2</f>
        <v>40</v>
      </c>
      <c r="W15" s="74">
        <f>(MAX(O8:O13))</f>
        <v>0.6129789557166289</v>
      </c>
      <c r="X15" s="74"/>
      <c r="Y15" s="74"/>
      <c r="Z15" s="68">
        <f>Z8+Z9+Z10+Z11+Z12+Z13+Z14</f>
        <v>18940.563513001576</v>
      </c>
      <c r="AA15" s="70">
        <f>V15/Z15</f>
        <v>0.0021118695846901476</v>
      </c>
      <c r="AB15" s="75">
        <f>SUM(AB8:AB14)</f>
        <v>40</v>
      </c>
      <c r="AC15" s="69">
        <f>AG15-AB15</f>
        <v>160</v>
      </c>
      <c r="AD15" s="70">
        <f>SUM(AD8:AD14)</f>
        <v>5.346491130848681</v>
      </c>
      <c r="AE15" s="69">
        <f>SUM(AE8:AE14)</f>
        <v>160.00000000000003</v>
      </c>
      <c r="AF15" s="75">
        <f t="shared" si="21"/>
        <v>160.00000000000003</v>
      </c>
      <c r="AG15" s="75">
        <v>200</v>
      </c>
      <c r="AH15" s="75">
        <f>SUM(AH8:AH14)</f>
        <v>6745</v>
      </c>
      <c r="AI15" s="76"/>
      <c r="AJ15" s="76"/>
      <c r="AK15" s="95"/>
      <c r="AL15" s="101"/>
      <c r="AM15" s="115">
        <v>11131</v>
      </c>
      <c r="AN15" s="101"/>
      <c r="AO15" s="102">
        <f>SUM(AO8:AO14)</f>
        <v>10931</v>
      </c>
      <c r="AP15" s="120">
        <f>SUM(AP8:AP14)</f>
        <v>17676</v>
      </c>
      <c r="AQ15" s="21">
        <f>SUM(AQ8:AQ14)</f>
        <v>17676</v>
      </c>
      <c r="AR15" s="90">
        <f>AQ15-AH15</f>
        <v>10931</v>
      </c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</row>
    <row r="16" spans="1:220" ht="15">
      <c r="A16" s="7"/>
      <c r="B16" s="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8">
        <f>SUM(O8:O13)</f>
        <v>1.3893381037150025</v>
      </c>
      <c r="P16" s="6"/>
      <c r="Q16" s="6"/>
      <c r="R16" s="6"/>
      <c r="S16" s="17"/>
      <c r="T16" s="6">
        <f>SUM(T8:T14)</f>
        <v>6545</v>
      </c>
      <c r="V16" s="6"/>
      <c r="W16" s="6"/>
      <c r="X16" s="6"/>
      <c r="Y16" s="2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11"/>
      <c r="AR16" s="2"/>
      <c r="AS16" s="2"/>
      <c r="AT16" s="2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</row>
    <row r="17" spans="1:220" ht="12.75">
      <c r="A17" s="2"/>
      <c r="B17" s="2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2"/>
      <c r="Z17" s="2"/>
      <c r="AA17" s="2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2"/>
      <c r="AR17" s="2"/>
      <c r="AS17" s="2"/>
      <c r="AT17" s="2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</row>
    <row r="18" spans="1:220" ht="12.75">
      <c r="A18" s="2"/>
      <c r="B18" s="2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2"/>
      <c r="Z18" s="2"/>
      <c r="AA18" s="2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2"/>
      <c r="AR18" s="2"/>
      <c r="AS18" s="2"/>
      <c r="AT18" s="2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</row>
    <row r="19" spans="1:46" ht="12.75">
      <c r="A19" s="2"/>
      <c r="B19" s="2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2"/>
      <c r="Z19" s="2"/>
      <c r="AA19" s="2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2"/>
      <c r="AR19" s="2"/>
      <c r="AS19" s="2"/>
      <c r="AT19" s="2"/>
    </row>
    <row r="20" spans="1:46" ht="12.75">
      <c r="A20" s="2"/>
      <c r="B20" s="2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2"/>
      <c r="Z20" s="2"/>
      <c r="AA20" s="2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2"/>
      <c r="AR20" s="2"/>
      <c r="AS20" s="2"/>
      <c r="AT20" s="2"/>
    </row>
    <row r="21" spans="1:46" ht="12.75">
      <c r="A21" s="2"/>
      <c r="B21" s="2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2"/>
      <c r="Z21" s="2"/>
      <c r="AA21" s="2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2"/>
      <c r="AR21" s="2"/>
      <c r="AS21" s="2"/>
      <c r="AT21" s="2"/>
    </row>
    <row r="22" spans="1:46" ht="12.75">
      <c r="A22" s="2"/>
      <c r="B22" s="2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2"/>
      <c r="Z22" s="2"/>
      <c r="AA22" s="2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2"/>
      <c r="AR22" s="2"/>
      <c r="AS22" s="2"/>
      <c r="AT22" s="2"/>
    </row>
    <row r="23" spans="1:46" ht="12.75">
      <c r="A23" s="2"/>
      <c r="B23" s="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2"/>
      <c r="Z23" s="2"/>
      <c r="AA23" s="2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2"/>
      <c r="AR23" s="2"/>
      <c r="AS23" s="2"/>
      <c r="AT23" s="2"/>
    </row>
    <row r="24" spans="1:46" ht="12.75">
      <c r="A24" s="2"/>
      <c r="B24" s="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2"/>
      <c r="Z24" s="2"/>
      <c r="AA24" s="2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2"/>
      <c r="AR24" s="2"/>
      <c r="AS24" s="2"/>
      <c r="AT24" s="2"/>
    </row>
    <row r="25" spans="1:46" ht="12.75">
      <c r="A25" s="2"/>
      <c r="B25" s="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2"/>
      <c r="Z25" s="2"/>
      <c r="AA25" s="2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2"/>
      <c r="AR25" s="2"/>
      <c r="AS25" s="2"/>
      <c r="AT25" s="2"/>
    </row>
    <row r="26" spans="1:46" ht="12.75">
      <c r="A26" s="2"/>
      <c r="B26" s="2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2"/>
      <c r="Z26" s="2"/>
      <c r="AA26" s="2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2"/>
      <c r="AR26" s="2"/>
      <c r="AS26" s="2"/>
      <c r="AT26" s="2"/>
    </row>
    <row r="27" spans="1:46" ht="12.75">
      <c r="A27" s="2"/>
      <c r="B27" s="2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2"/>
      <c r="Z27" s="2"/>
      <c r="AA27" s="2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2"/>
      <c r="AR27" s="2"/>
      <c r="AS27" s="2"/>
      <c r="AT27" s="2"/>
    </row>
    <row r="28" spans="1:46" ht="12.75">
      <c r="A28" s="2"/>
      <c r="B28" s="2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2"/>
      <c r="Z28" s="2"/>
      <c r="AA28" s="2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2"/>
      <c r="AR28" s="2"/>
      <c r="AS28" s="2"/>
      <c r="AT28" s="2"/>
    </row>
    <row r="29" spans="1:46" ht="12.75">
      <c r="A29" s="2"/>
      <c r="B29" s="2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2"/>
      <c r="Z29" s="2"/>
      <c r="AA29" s="2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2"/>
      <c r="AR29" s="2"/>
      <c r="AS29" s="2"/>
      <c r="AT29" s="2"/>
    </row>
    <row r="30" spans="1:46" ht="12.75">
      <c r="A30" s="2"/>
      <c r="B30" s="2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2"/>
      <c r="Z30" s="2"/>
      <c r="AA30" s="2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2"/>
      <c r="AR30" s="2"/>
      <c r="AS30" s="2"/>
      <c r="AT30" s="2"/>
    </row>
    <row r="31" spans="1:46" ht="12.75">
      <c r="A31" s="2"/>
      <c r="B31" s="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2"/>
      <c r="Z31" s="2"/>
      <c r="AA31" s="2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2"/>
      <c r="AR31" s="2"/>
      <c r="AS31" s="2"/>
      <c r="AT31" s="2"/>
    </row>
    <row r="32" spans="1:46" ht="12.75">
      <c r="A32" s="2"/>
      <c r="B32" s="2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2"/>
      <c r="Z32" s="2"/>
      <c r="AA32" s="2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2"/>
      <c r="AR32" s="2"/>
      <c r="AS32" s="2"/>
      <c r="AT32" s="2"/>
    </row>
    <row r="33" spans="1:46" ht="12.75">
      <c r="A33" s="2"/>
      <c r="B33" s="2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2"/>
      <c r="Z33" s="2"/>
      <c r="AA33" s="2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2"/>
      <c r="AR33" s="2"/>
      <c r="AS33" s="2"/>
      <c r="AT33" s="2"/>
    </row>
    <row r="34" spans="1:46" ht="12.75">
      <c r="A34" s="2"/>
      <c r="B34" s="2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2"/>
      <c r="Z34" s="2"/>
      <c r="AA34" s="2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2"/>
      <c r="AR34" s="2"/>
      <c r="AS34" s="2"/>
      <c r="AT34" s="2"/>
    </row>
    <row r="35" spans="1:46" ht="12.75">
      <c r="A35" s="2"/>
      <c r="B35" s="2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2"/>
      <c r="Z35" s="2"/>
      <c r="AA35" s="2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2"/>
      <c r="AR35" s="2"/>
      <c r="AS35" s="2"/>
      <c r="AT35" s="2"/>
    </row>
    <row r="36" spans="1:46" ht="12.75">
      <c r="A36" s="2"/>
      <c r="B36" s="2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2"/>
      <c r="Z36" s="2"/>
      <c r="AA36" s="2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2"/>
      <c r="AR36" s="2"/>
      <c r="AS36" s="2"/>
      <c r="AT36" s="2"/>
    </row>
    <row r="37" spans="1:46" ht="12.75">
      <c r="A37" s="2"/>
      <c r="B37" s="2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2"/>
      <c r="Z37" s="2"/>
      <c r="AA37" s="2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2"/>
      <c r="AR37" s="2"/>
      <c r="AS37" s="2"/>
      <c r="AT37" s="2"/>
    </row>
    <row r="38" spans="1:46" ht="12.75">
      <c r="A38" s="2"/>
      <c r="B38" s="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2"/>
      <c r="Z38" s="2"/>
      <c r="AA38" s="2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2"/>
      <c r="AR38" s="2"/>
      <c r="AS38" s="2"/>
      <c r="AT38" s="2"/>
    </row>
    <row r="39" spans="1:46" ht="12.75">
      <c r="A39" s="2"/>
      <c r="B39" s="2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2"/>
      <c r="Z39" s="2"/>
      <c r="AA39" s="2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2"/>
      <c r="AR39" s="2"/>
      <c r="AS39" s="2"/>
      <c r="AT39" s="2"/>
    </row>
    <row r="40" spans="1:46" ht="12.75">
      <c r="A40" s="2"/>
      <c r="B40" s="2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2"/>
      <c r="Z40" s="2"/>
      <c r="AA40" s="2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2"/>
      <c r="AR40" s="2"/>
      <c r="AS40" s="2"/>
      <c r="AT40" s="2"/>
    </row>
    <row r="41" spans="1:46" ht="12.75">
      <c r="A41" s="2"/>
      <c r="B41" s="2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2"/>
      <c r="Z41" s="2"/>
      <c r="AA41" s="2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2"/>
      <c r="AR41" s="2"/>
      <c r="AS41" s="2"/>
      <c r="AT41" s="2"/>
    </row>
    <row r="42" spans="1:46" ht="12.75">
      <c r="A42" s="2"/>
      <c r="B42" s="2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2"/>
      <c r="Z42" s="2"/>
      <c r="AA42" s="2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2"/>
      <c r="AR42" s="2"/>
      <c r="AS42" s="2"/>
      <c r="AT42" s="2"/>
    </row>
    <row r="43" spans="1:46" ht="12.75">
      <c r="A43" s="2"/>
      <c r="B43" s="2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2"/>
      <c r="Z43" s="2"/>
      <c r="AA43" s="2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2"/>
      <c r="AR43" s="2"/>
      <c r="AS43" s="2"/>
      <c r="AT43" s="2"/>
    </row>
    <row r="44" spans="1:46" ht="12.75">
      <c r="A44" s="2"/>
      <c r="B44" s="2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2"/>
      <c r="Z44" s="2"/>
      <c r="AA44" s="2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2"/>
      <c r="AR44" s="2"/>
      <c r="AS44" s="2"/>
      <c r="AT44" s="2"/>
    </row>
    <row r="45" spans="1:46" ht="12.75">
      <c r="A45" s="2"/>
      <c r="B45" s="2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2"/>
      <c r="Z45" s="2"/>
      <c r="AA45" s="2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2"/>
      <c r="AR45" s="2"/>
      <c r="AS45" s="2"/>
      <c r="AT45" s="2"/>
    </row>
    <row r="46" spans="1:46" ht="12.75">
      <c r="A46" s="2"/>
      <c r="B46" s="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2"/>
      <c r="Z46" s="2"/>
      <c r="AA46" s="2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2"/>
      <c r="AR46" s="2"/>
      <c r="AS46" s="2"/>
      <c r="AT46" s="2"/>
    </row>
    <row r="47" spans="1:46" ht="12.75">
      <c r="A47" s="2"/>
      <c r="B47" s="2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2"/>
      <c r="Z47" s="2"/>
      <c r="AA47" s="2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2"/>
      <c r="AR47" s="2"/>
      <c r="AS47" s="2"/>
      <c r="AT47" s="2"/>
    </row>
    <row r="48" spans="1:46" ht="12.75">
      <c r="A48" s="2"/>
      <c r="B48" s="2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2"/>
      <c r="Z48" s="2"/>
      <c r="AA48" s="2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2"/>
      <c r="AR48" s="2"/>
      <c r="AS48" s="2"/>
      <c r="AT48" s="2"/>
    </row>
    <row r="49" spans="1:46" ht="12.75">
      <c r="A49" s="2"/>
      <c r="B49" s="2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2"/>
      <c r="Z49" s="2"/>
      <c r="AA49" s="2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2"/>
      <c r="AR49" s="2"/>
      <c r="AS49" s="2"/>
      <c r="AT49" s="2"/>
    </row>
    <row r="50" spans="1:46" ht="12.75">
      <c r="A50" s="2"/>
      <c r="B50" s="2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2"/>
      <c r="Z50" s="2"/>
      <c r="AA50" s="2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2"/>
      <c r="AR50" s="2"/>
      <c r="AS50" s="2"/>
      <c r="AT50" s="2"/>
    </row>
    <row r="51" spans="1:46" ht="12.75">
      <c r="A51" s="2"/>
      <c r="B51" s="2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2"/>
      <c r="Z51" s="2"/>
      <c r="AA51" s="2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2"/>
      <c r="AR51" s="2"/>
      <c r="AS51" s="2"/>
      <c r="AT51" s="2"/>
    </row>
    <row r="52" spans="1:46" ht="12.75">
      <c r="A52" s="2"/>
      <c r="B52" s="2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2"/>
      <c r="Z52" s="2"/>
      <c r="AA52" s="2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2"/>
      <c r="AR52" s="2"/>
      <c r="AS52" s="2"/>
      <c r="AT52" s="2"/>
    </row>
    <row r="53" spans="1:46" ht="12.75">
      <c r="A53" s="2"/>
      <c r="B53" s="2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2"/>
      <c r="Z53" s="2"/>
      <c r="AA53" s="2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2"/>
      <c r="AR53" s="2"/>
      <c r="AS53" s="2"/>
      <c r="AT53" s="2"/>
    </row>
    <row r="54" spans="1:46" ht="12.75">
      <c r="A54" s="2"/>
      <c r="B54" s="2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2"/>
      <c r="Z54" s="2"/>
      <c r="AA54" s="2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2"/>
      <c r="AR54" s="2"/>
      <c r="AS54" s="2"/>
      <c r="AT54" s="2"/>
    </row>
    <row r="55" spans="1:46" ht="12.75">
      <c r="A55" s="2"/>
      <c r="B55" s="2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2"/>
      <c r="Z55" s="2"/>
      <c r="AA55" s="2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2"/>
      <c r="AR55" s="2"/>
      <c r="AS55" s="2"/>
      <c r="AT55" s="2"/>
    </row>
    <row r="56" spans="1:46" ht="12.75">
      <c r="A56" s="2"/>
      <c r="B56" s="2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2"/>
      <c r="Z56" s="2"/>
      <c r="AA56" s="2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2"/>
      <c r="AR56" s="2"/>
      <c r="AS56" s="2"/>
      <c r="AT56" s="2"/>
    </row>
    <row r="57" spans="1:46" ht="12.75">
      <c r="A57" s="2"/>
      <c r="B57" s="2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2"/>
      <c r="Z57" s="2"/>
      <c r="AA57" s="2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2"/>
      <c r="AR57" s="2"/>
      <c r="AS57" s="2"/>
      <c r="AT57" s="2"/>
    </row>
    <row r="58" spans="1:46" ht="12.75">
      <c r="A58" s="2"/>
      <c r="B58" s="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2"/>
      <c r="Z58" s="2"/>
      <c r="AA58" s="2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2"/>
      <c r="AR58" s="2"/>
      <c r="AS58" s="2"/>
      <c r="AT58" s="2"/>
    </row>
    <row r="59" spans="1:46" ht="12.75">
      <c r="A59" s="2"/>
      <c r="B59" s="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2"/>
      <c r="Z59" s="2"/>
      <c r="AA59" s="2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2"/>
      <c r="AR59" s="2"/>
      <c r="AS59" s="2"/>
      <c r="AT59" s="2"/>
    </row>
    <row r="60" spans="1:46" ht="12.75">
      <c r="A60" s="2"/>
      <c r="B60" s="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2"/>
      <c r="Z60" s="2"/>
      <c r="AA60" s="2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2"/>
      <c r="AR60" s="2"/>
      <c r="AS60" s="2"/>
      <c r="AT60" s="2"/>
    </row>
    <row r="61" spans="1:46" ht="12.75">
      <c r="A61" s="2"/>
      <c r="B61" s="2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2"/>
      <c r="Z61" s="2"/>
      <c r="AA61" s="2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2"/>
      <c r="AR61" s="2"/>
      <c r="AS61" s="2"/>
      <c r="AT61" s="2"/>
    </row>
    <row r="62" spans="1:46" ht="12.75">
      <c r="A62" s="2"/>
      <c r="B62" s="2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2"/>
      <c r="Z62" s="2"/>
      <c r="AA62" s="2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2"/>
      <c r="AR62" s="2"/>
      <c r="AS62" s="2"/>
      <c r="AT62" s="2"/>
    </row>
    <row r="63" spans="1:46" ht="12.75">
      <c r="A63" s="2"/>
      <c r="B63" s="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2"/>
      <c r="Z63" s="2"/>
      <c r="AA63" s="2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2"/>
      <c r="AR63" s="2"/>
      <c r="AS63" s="2"/>
      <c r="AT63" s="2"/>
    </row>
    <row r="64" spans="1:46" ht="12.75">
      <c r="A64" s="2"/>
      <c r="B64" s="2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2"/>
      <c r="Z64" s="2"/>
      <c r="AA64" s="2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2"/>
      <c r="AR64" s="2"/>
      <c r="AS64" s="2"/>
      <c r="AT64" s="2"/>
    </row>
    <row r="65" spans="1:46" ht="12.75">
      <c r="A65" s="2"/>
      <c r="B65" s="2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2"/>
      <c r="Z65" s="2"/>
      <c r="AA65" s="2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2"/>
      <c r="AR65" s="2"/>
      <c r="AS65" s="2"/>
      <c r="AT65" s="2"/>
    </row>
    <row r="66" spans="1:46" ht="12.75">
      <c r="A66" s="2"/>
      <c r="B66" s="2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2"/>
      <c r="Z66" s="2"/>
      <c r="AA66" s="2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2"/>
      <c r="AR66" s="2"/>
      <c r="AS66" s="2"/>
      <c r="AT66" s="2"/>
    </row>
    <row r="67" spans="1:46" ht="12.75">
      <c r="A67" s="2"/>
      <c r="B67" s="2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2"/>
      <c r="Z67" s="2"/>
      <c r="AA67" s="2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2"/>
      <c r="AR67" s="2"/>
      <c r="AS67" s="2"/>
      <c r="AT67" s="2"/>
    </row>
    <row r="68" spans="1:46" ht="12.75">
      <c r="A68" s="2"/>
      <c r="B68" s="2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2"/>
      <c r="Z68" s="2"/>
      <c r="AA68" s="2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2"/>
      <c r="AR68" s="2"/>
      <c r="AS68" s="2"/>
      <c r="AT68" s="2"/>
    </row>
    <row r="69" spans="1:46" ht="12.75">
      <c r="A69" s="2"/>
      <c r="B69" s="2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2"/>
      <c r="Z69" s="2"/>
      <c r="AA69" s="2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2"/>
      <c r="AR69" s="2"/>
      <c r="AS69" s="2"/>
      <c r="AT69" s="2"/>
    </row>
    <row r="70" spans="1:46" ht="12.75">
      <c r="A70" s="2"/>
      <c r="B70" s="2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2"/>
      <c r="Z70" s="2"/>
      <c r="AA70" s="2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2"/>
      <c r="AR70" s="2"/>
      <c r="AS70" s="2"/>
      <c r="AT70" s="2"/>
    </row>
    <row r="71" spans="1:46" ht="12.75">
      <c r="A71" s="2"/>
      <c r="B71" s="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2"/>
      <c r="Z71" s="2"/>
      <c r="AA71" s="2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2"/>
      <c r="AR71" s="2"/>
      <c r="AS71" s="2"/>
      <c r="AT71" s="2"/>
    </row>
    <row r="72" spans="1:46" ht="12.75">
      <c r="A72" s="2"/>
      <c r="B72" s="2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2"/>
      <c r="Z72" s="2"/>
      <c r="AA72" s="2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2"/>
      <c r="AR72" s="2"/>
      <c r="AS72" s="2"/>
      <c r="AT72" s="2"/>
    </row>
    <row r="73" spans="1:46" ht="12.75">
      <c r="A73" s="2"/>
      <c r="B73" s="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2"/>
      <c r="Z73" s="2"/>
      <c r="AA73" s="2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2"/>
      <c r="AR73" s="2"/>
      <c r="AS73" s="2"/>
      <c r="AT73" s="2"/>
    </row>
    <row r="74" spans="1:46" ht="12.75">
      <c r="A74" s="2"/>
      <c r="B74" s="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2"/>
      <c r="Z74" s="2"/>
      <c r="AA74" s="2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2"/>
      <c r="AR74" s="2"/>
      <c r="AS74" s="2"/>
      <c r="AT74" s="2"/>
    </row>
    <row r="75" spans="1:46" ht="12.75">
      <c r="A75" s="2"/>
      <c r="B75" s="2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2"/>
      <c r="Z75" s="2"/>
      <c r="AA75" s="2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2"/>
      <c r="AR75" s="2"/>
      <c r="AS75" s="2"/>
      <c r="AT75" s="2"/>
    </row>
    <row r="76" spans="1:46" ht="12.75">
      <c r="A76" s="2"/>
      <c r="B76" s="2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2"/>
      <c r="Z76" s="2"/>
      <c r="AA76" s="2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2"/>
      <c r="AR76" s="2"/>
      <c r="AS76" s="2"/>
      <c r="AT76" s="2"/>
    </row>
    <row r="77" spans="1:46" ht="12.75">
      <c r="A77" s="2"/>
      <c r="B77" s="2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2"/>
      <c r="Z77" s="2"/>
      <c r="AA77" s="2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2"/>
      <c r="AR77" s="2"/>
      <c r="AS77" s="2"/>
      <c r="AT77" s="2"/>
    </row>
    <row r="78" spans="1:46" ht="12.75">
      <c r="A78" s="2"/>
      <c r="B78" s="2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2"/>
      <c r="Z78" s="2"/>
      <c r="AA78" s="2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2"/>
      <c r="AR78" s="2"/>
      <c r="AS78" s="2"/>
      <c r="AT78" s="2"/>
    </row>
    <row r="79" spans="1:46" ht="12.75">
      <c r="A79" s="2"/>
      <c r="B79" s="2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2"/>
      <c r="Z79" s="2"/>
      <c r="AA79" s="2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2"/>
      <c r="AR79" s="2"/>
      <c r="AS79" s="2"/>
      <c r="AT79" s="2"/>
    </row>
    <row r="80" spans="1:46" ht="12.75">
      <c r="A80" s="2"/>
      <c r="B80" s="2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2"/>
      <c r="Z80" s="2"/>
      <c r="AA80" s="2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2"/>
      <c r="AR80" s="2"/>
      <c r="AS80" s="2"/>
      <c r="AT80" s="2"/>
    </row>
    <row r="81" spans="1:46" ht="12.75">
      <c r="A81" s="2"/>
      <c r="B81" s="2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2"/>
      <c r="Z81" s="2"/>
      <c r="AA81" s="2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2"/>
      <c r="AR81" s="2"/>
      <c r="AS81" s="2"/>
      <c r="AT81" s="2"/>
    </row>
    <row r="82" spans="1:46" ht="12.75">
      <c r="A82" s="2"/>
      <c r="B82" s="2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2"/>
      <c r="Z82" s="2"/>
      <c r="AA82" s="2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2"/>
      <c r="AR82" s="2"/>
      <c r="AS82" s="2"/>
      <c r="AT82" s="2"/>
    </row>
    <row r="83" spans="1:46" ht="12.75">
      <c r="A83" s="2"/>
      <c r="B83" s="2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2"/>
      <c r="Z83" s="2"/>
      <c r="AA83" s="2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2"/>
      <c r="AR83" s="2"/>
      <c r="AS83" s="2"/>
      <c r="AT83" s="2"/>
    </row>
    <row r="84" spans="1:46" ht="12.75">
      <c r="A84" s="2"/>
      <c r="B84" s="2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2"/>
      <c r="Z84" s="2"/>
      <c r="AA84" s="2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2"/>
      <c r="AR84" s="2"/>
      <c r="AS84" s="2"/>
      <c r="AT84" s="2"/>
    </row>
    <row r="85" spans="1:46" ht="12.75">
      <c r="A85" s="2"/>
      <c r="B85" s="2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2"/>
      <c r="Z85" s="2"/>
      <c r="AA85" s="2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2"/>
      <c r="AR85" s="2"/>
      <c r="AS85" s="2"/>
      <c r="AT85" s="2"/>
    </row>
    <row r="86" spans="1:46" ht="12.75">
      <c r="A86" s="2"/>
      <c r="B86" s="2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2"/>
      <c r="Z86" s="2"/>
      <c r="AA86" s="2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2"/>
      <c r="AR86" s="2"/>
      <c r="AS86" s="2"/>
      <c r="AT86" s="2"/>
    </row>
    <row r="87" spans="1:46" ht="12.75">
      <c r="A87" s="2"/>
      <c r="B87" s="2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2"/>
      <c r="Z87" s="2"/>
      <c r="AA87" s="2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2"/>
      <c r="AR87" s="2"/>
      <c r="AS87" s="2"/>
      <c r="AT87" s="2"/>
    </row>
    <row r="88" spans="1:46" ht="12.75">
      <c r="A88" s="2"/>
      <c r="B88" s="2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2"/>
      <c r="Z88" s="2"/>
      <c r="AA88" s="2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2"/>
      <c r="AR88" s="2"/>
      <c r="AS88" s="2"/>
      <c r="AT88" s="2"/>
    </row>
    <row r="89" spans="1:46" ht="12.75">
      <c r="A89" s="2"/>
      <c r="B89" s="2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2"/>
      <c r="Z89" s="2"/>
      <c r="AA89" s="2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2"/>
      <c r="AR89" s="2"/>
      <c r="AS89" s="2"/>
      <c r="AT89" s="2"/>
    </row>
    <row r="90" spans="1:46" ht="12.75">
      <c r="A90" s="2"/>
      <c r="B90" s="2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2"/>
      <c r="Z90" s="2"/>
      <c r="AA90" s="2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2"/>
      <c r="AR90" s="2"/>
      <c r="AS90" s="2"/>
      <c r="AT90" s="2"/>
    </row>
    <row r="91" spans="1:46" ht="12.75">
      <c r="A91" s="2"/>
      <c r="B91" s="2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2"/>
      <c r="Z91" s="2"/>
      <c r="AA91" s="2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2"/>
      <c r="AR91" s="2"/>
      <c r="AS91" s="2"/>
      <c r="AT91" s="2"/>
    </row>
    <row r="92" spans="1:46" ht="12.75">
      <c r="A92" s="2"/>
      <c r="B92" s="2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2"/>
      <c r="Z92" s="2"/>
      <c r="AA92" s="2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2"/>
      <c r="AR92" s="2"/>
      <c r="AS92" s="2"/>
      <c r="AT92" s="2"/>
    </row>
    <row r="93" spans="1:46" ht="12.75">
      <c r="A93" s="2"/>
      <c r="B93" s="2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2"/>
      <c r="Z93" s="2"/>
      <c r="AA93" s="2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2"/>
      <c r="AR93" s="2"/>
      <c r="AS93" s="2"/>
      <c r="AT93" s="2"/>
    </row>
    <row r="94" spans="1:46" ht="12.75">
      <c r="A94" s="2"/>
      <c r="B94" s="2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2"/>
      <c r="Z94" s="2"/>
      <c r="AA94" s="2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2"/>
      <c r="AR94" s="2"/>
      <c r="AS94" s="2"/>
      <c r="AT94" s="2"/>
    </row>
    <row r="95" spans="1:46" ht="12.75">
      <c r="A95" s="2"/>
      <c r="B95" s="2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2"/>
      <c r="Z95" s="2"/>
      <c r="AA95" s="2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2"/>
      <c r="AR95" s="2"/>
      <c r="AS95" s="2"/>
      <c r="AT95" s="2"/>
    </row>
    <row r="96" spans="1:46" ht="12.75">
      <c r="A96" s="2"/>
      <c r="B96" s="2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2"/>
      <c r="Z96" s="2"/>
      <c r="AA96" s="2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2"/>
      <c r="AR96" s="2"/>
      <c r="AS96" s="2"/>
      <c r="AT96" s="2"/>
    </row>
    <row r="97" spans="1:46" ht="12.75">
      <c r="A97" s="2"/>
      <c r="B97" s="2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2"/>
      <c r="Z97" s="2"/>
      <c r="AA97" s="2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2"/>
      <c r="AR97" s="2"/>
      <c r="AS97" s="2"/>
      <c r="AT97" s="2"/>
    </row>
    <row r="98" spans="1:46" ht="12.75">
      <c r="A98" s="2"/>
      <c r="B98" s="2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2"/>
      <c r="Z98" s="2"/>
      <c r="AA98" s="2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2"/>
      <c r="AR98" s="2"/>
      <c r="AS98" s="2"/>
      <c r="AT98" s="2"/>
    </row>
    <row r="99" spans="1:46" ht="12.75">
      <c r="A99" s="2"/>
      <c r="B99" s="2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2"/>
      <c r="Z99" s="2"/>
      <c r="AA99" s="2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2"/>
      <c r="AR99" s="2"/>
      <c r="AS99" s="2"/>
      <c r="AT99" s="2"/>
    </row>
    <row r="100" spans="1:46" ht="12.75">
      <c r="A100" s="2"/>
      <c r="B100" s="2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2"/>
      <c r="Z100" s="2"/>
      <c r="AA100" s="2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2"/>
      <c r="AR100" s="2"/>
      <c r="AS100" s="2"/>
      <c r="AT100" s="2"/>
    </row>
    <row r="101" spans="1:46" ht="12.75">
      <c r="A101" s="2"/>
      <c r="B101" s="2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2"/>
      <c r="Z101" s="2"/>
      <c r="AA101" s="2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2"/>
      <c r="AR101" s="2"/>
      <c r="AS101" s="2"/>
      <c r="AT101" s="2"/>
    </row>
    <row r="102" spans="1:46" ht="12.75">
      <c r="A102" s="2"/>
      <c r="B102" s="2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2"/>
      <c r="Z102" s="2"/>
      <c r="AA102" s="2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2"/>
      <c r="AR102" s="2"/>
      <c r="AS102" s="2"/>
      <c r="AT102" s="2"/>
    </row>
    <row r="103" spans="1:46" ht="12.75">
      <c r="A103" s="2"/>
      <c r="B103" s="2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2"/>
      <c r="Z103" s="2"/>
      <c r="AA103" s="2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2"/>
      <c r="AR103" s="2"/>
      <c r="AS103" s="2"/>
      <c r="AT103" s="2"/>
    </row>
    <row r="104" spans="1:46" ht="12.75">
      <c r="A104" s="2"/>
      <c r="B104" s="2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2"/>
      <c r="Z104" s="2"/>
      <c r="AA104" s="2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2"/>
      <c r="AR104" s="2"/>
      <c r="AS104" s="2"/>
      <c r="AT104" s="2"/>
    </row>
    <row r="105" spans="1:46" ht="12.75">
      <c r="A105" s="2"/>
      <c r="B105" s="2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2"/>
      <c r="Z105" s="2"/>
      <c r="AA105" s="2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2"/>
      <c r="AR105" s="2"/>
      <c r="AS105" s="2"/>
      <c r="AT105" s="2"/>
    </row>
    <row r="106" spans="1:46" ht="12.75">
      <c r="A106" s="2"/>
      <c r="B106" s="2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2"/>
      <c r="Z106" s="2"/>
      <c r="AA106" s="2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2"/>
      <c r="AR106" s="2"/>
      <c r="AS106" s="2"/>
      <c r="AT106" s="2"/>
    </row>
    <row r="107" spans="1:46" ht="12.75">
      <c r="A107" s="2"/>
      <c r="B107" s="2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2"/>
      <c r="Z107" s="2"/>
      <c r="AA107" s="2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2"/>
      <c r="AR107" s="2"/>
      <c r="AS107" s="2"/>
      <c r="AT107" s="2"/>
    </row>
    <row r="108" spans="1:46" ht="12.75">
      <c r="A108" s="2"/>
      <c r="B108" s="2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2"/>
      <c r="Z108" s="2"/>
      <c r="AA108" s="2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2"/>
      <c r="AR108" s="2"/>
      <c r="AS108" s="2"/>
      <c r="AT108" s="2"/>
    </row>
    <row r="109" spans="1:46" ht="12.75">
      <c r="A109" s="2"/>
      <c r="B109" s="2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2"/>
      <c r="Z109" s="2"/>
      <c r="AA109" s="2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2"/>
      <c r="AR109" s="2"/>
      <c r="AS109" s="2"/>
      <c r="AT109" s="2"/>
    </row>
    <row r="110" spans="1:46" ht="12.75">
      <c r="A110" s="2"/>
      <c r="B110" s="2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2"/>
      <c r="Z110" s="2"/>
      <c r="AA110" s="2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2"/>
      <c r="AR110" s="2"/>
      <c r="AS110" s="2"/>
      <c r="AT110" s="2"/>
    </row>
    <row r="111" spans="1:46" ht="12.75">
      <c r="A111" s="2"/>
      <c r="B111" s="2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2"/>
      <c r="Z111" s="2"/>
      <c r="AA111" s="2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2"/>
      <c r="AR111" s="2"/>
      <c r="AS111" s="2"/>
      <c r="AT111" s="2"/>
    </row>
    <row r="112" spans="1:46" ht="12.75">
      <c r="A112" s="2"/>
      <c r="B112" s="2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2"/>
      <c r="Z112" s="2"/>
      <c r="AA112" s="2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2"/>
      <c r="AR112" s="2"/>
      <c r="AS112" s="2"/>
      <c r="AT112" s="2"/>
    </row>
    <row r="113" spans="1:46" ht="12.75">
      <c r="A113" s="2"/>
      <c r="B113" s="2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2"/>
      <c r="Z113" s="2"/>
      <c r="AA113" s="2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2"/>
      <c r="AR113" s="2"/>
      <c r="AS113" s="2"/>
      <c r="AT113" s="2"/>
    </row>
    <row r="114" spans="1:46" ht="12.75">
      <c r="A114" s="2"/>
      <c r="B114" s="2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2"/>
      <c r="Z114" s="2"/>
      <c r="AA114" s="2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2"/>
      <c r="AR114" s="2"/>
      <c r="AS114" s="2"/>
      <c r="AT114" s="2"/>
    </row>
    <row r="115" spans="1:46" ht="12.75">
      <c r="A115" s="2"/>
      <c r="B115" s="2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2"/>
      <c r="Z115" s="2"/>
      <c r="AA115" s="2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2"/>
      <c r="AR115" s="2"/>
      <c r="AS115" s="2"/>
      <c r="AT115" s="2"/>
    </row>
    <row r="116" spans="1:46" ht="12.75">
      <c r="A116" s="2"/>
      <c r="B116" s="2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2"/>
      <c r="Z116" s="2"/>
      <c r="AA116" s="2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2"/>
      <c r="AR116" s="2"/>
      <c r="AS116" s="2"/>
      <c r="AT116" s="2"/>
    </row>
    <row r="117" spans="1:46" ht="12.75">
      <c r="A117" s="2"/>
      <c r="B117" s="2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2"/>
      <c r="Z117" s="2"/>
      <c r="AA117" s="2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2"/>
      <c r="AR117" s="2"/>
      <c r="AS117" s="2"/>
      <c r="AT117" s="2"/>
    </row>
    <row r="118" spans="1:46" ht="12.75">
      <c r="A118" s="2"/>
      <c r="B118" s="2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2"/>
      <c r="Z118" s="2"/>
      <c r="AA118" s="2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2"/>
      <c r="AR118" s="2"/>
      <c r="AS118" s="2"/>
      <c r="AT118" s="2"/>
    </row>
    <row r="119" spans="1:46" ht="12.75">
      <c r="A119" s="2"/>
      <c r="B119" s="2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2"/>
      <c r="Z119" s="2"/>
      <c r="AA119" s="2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2"/>
      <c r="AR119" s="2"/>
      <c r="AS119" s="2"/>
      <c r="AT119" s="2"/>
    </row>
    <row r="120" spans="1:46" ht="12.75">
      <c r="A120" s="2"/>
      <c r="B120" s="2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2"/>
      <c r="Z120" s="2"/>
      <c r="AA120" s="2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2"/>
      <c r="AR120" s="2"/>
      <c r="AS120" s="2"/>
      <c r="AT120" s="2"/>
    </row>
    <row r="121" spans="1:46" ht="12.75">
      <c r="A121" s="2"/>
      <c r="B121" s="2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2"/>
      <c r="Z121" s="2"/>
      <c r="AA121" s="2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2"/>
      <c r="AR121" s="2"/>
      <c r="AS121" s="2"/>
      <c r="AT121" s="2"/>
    </row>
    <row r="122" spans="1:46" ht="12.75">
      <c r="A122" s="2"/>
      <c r="B122" s="2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2"/>
      <c r="Z122" s="2"/>
      <c r="AA122" s="2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2"/>
      <c r="AR122" s="2"/>
      <c r="AS122" s="2"/>
      <c r="AT122" s="2"/>
    </row>
    <row r="123" spans="1:46" ht="12.75">
      <c r="A123" s="2"/>
      <c r="B123" s="2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2"/>
      <c r="Z123" s="2"/>
      <c r="AA123" s="2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2"/>
      <c r="AR123" s="2"/>
      <c r="AS123" s="2"/>
      <c r="AT123" s="2"/>
    </row>
    <row r="124" spans="1:46" ht="12.75">
      <c r="A124" s="2"/>
      <c r="B124" s="2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2"/>
      <c r="Z124" s="2"/>
      <c r="AA124" s="2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2"/>
      <c r="AR124" s="2"/>
      <c r="AS124" s="2"/>
      <c r="AT124" s="2"/>
    </row>
    <row r="125" spans="1:46" ht="12.75">
      <c r="A125" s="2"/>
      <c r="B125" s="2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2"/>
      <c r="Z125" s="2"/>
      <c r="AA125" s="2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2"/>
      <c r="AR125" s="2"/>
      <c r="AS125" s="2"/>
      <c r="AT125" s="2"/>
    </row>
    <row r="126" spans="1:46" ht="12.75">
      <c r="A126" s="2"/>
      <c r="B126" s="2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2"/>
      <c r="Z126" s="2"/>
      <c r="AA126" s="2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2"/>
      <c r="AR126" s="2"/>
      <c r="AS126" s="2"/>
      <c r="AT126" s="2"/>
    </row>
    <row r="127" spans="1:46" ht="12.75">
      <c r="A127" s="2"/>
      <c r="B127" s="2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2"/>
      <c r="Z127" s="2"/>
      <c r="AA127" s="2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2"/>
      <c r="AR127" s="2"/>
      <c r="AS127" s="2"/>
      <c r="AT127" s="2"/>
    </row>
    <row r="128" spans="1:46" ht="12.75">
      <c r="A128" s="2"/>
      <c r="B128" s="2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2"/>
      <c r="Z128" s="2"/>
      <c r="AA128" s="2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2"/>
      <c r="AR128" s="2"/>
      <c r="AS128" s="2"/>
      <c r="AT128" s="2"/>
    </row>
    <row r="129" spans="1:46" ht="12.75">
      <c r="A129" s="2"/>
      <c r="B129" s="2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2"/>
      <c r="Z129" s="2"/>
      <c r="AA129" s="2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2"/>
      <c r="AR129" s="2"/>
      <c r="AS129" s="2"/>
      <c r="AT129" s="2"/>
    </row>
    <row r="130" spans="1:46" ht="12.75">
      <c r="A130" s="2"/>
      <c r="B130" s="2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2"/>
      <c r="Z130" s="2"/>
      <c r="AA130" s="2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2"/>
      <c r="AR130" s="2"/>
      <c r="AS130" s="2"/>
      <c r="AT130" s="2"/>
    </row>
    <row r="131" spans="1:46" ht="12.75">
      <c r="A131" s="2"/>
      <c r="B131" s="2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2"/>
      <c r="Z131" s="2"/>
      <c r="AA131" s="2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2"/>
      <c r="AR131" s="2"/>
      <c r="AS131" s="2"/>
      <c r="AT131" s="2"/>
    </row>
    <row r="132" spans="1:46" ht="12.75">
      <c r="A132" s="2"/>
      <c r="B132" s="2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2"/>
      <c r="Z132" s="2"/>
      <c r="AA132" s="2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2"/>
      <c r="AR132" s="2"/>
      <c r="AS132" s="2"/>
      <c r="AT132" s="2"/>
    </row>
    <row r="133" spans="1:46" ht="12.75">
      <c r="A133" s="2"/>
      <c r="B133" s="2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2"/>
      <c r="Z133" s="2"/>
      <c r="AA133" s="2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2"/>
      <c r="AR133" s="2"/>
      <c r="AS133" s="2"/>
      <c r="AT133" s="2"/>
    </row>
    <row r="134" spans="1:46" ht="12.75">
      <c r="A134" s="2"/>
      <c r="B134" s="2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2"/>
      <c r="Z134" s="2"/>
      <c r="AA134" s="2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2"/>
      <c r="AR134" s="2"/>
      <c r="AS134" s="2"/>
      <c r="AT134" s="2"/>
    </row>
    <row r="135" spans="1:46" ht="12.75">
      <c r="A135" s="2"/>
      <c r="B135" s="2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2"/>
      <c r="Z135" s="2"/>
      <c r="AA135" s="2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2"/>
      <c r="AR135" s="2"/>
      <c r="AS135" s="2"/>
      <c r="AT135" s="2"/>
    </row>
    <row r="136" spans="1:46" ht="12.75">
      <c r="A136" s="2"/>
      <c r="B136" s="2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2"/>
      <c r="Z136" s="2"/>
      <c r="AA136" s="2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2"/>
      <c r="AR136" s="2"/>
      <c r="AS136" s="2"/>
      <c r="AT136" s="2"/>
    </row>
    <row r="137" spans="1:46" ht="12.75">
      <c r="A137" s="2"/>
      <c r="B137" s="2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2"/>
      <c r="Z137" s="2"/>
      <c r="AA137" s="2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2"/>
      <c r="AR137" s="2"/>
      <c r="AS137" s="2"/>
      <c r="AT137" s="2"/>
    </row>
    <row r="138" spans="1:46" ht="12.75">
      <c r="A138" s="2"/>
      <c r="B138" s="2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2"/>
      <c r="Z138" s="2"/>
      <c r="AA138" s="2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2"/>
      <c r="AR138" s="2"/>
      <c r="AS138" s="2"/>
      <c r="AT138" s="2"/>
    </row>
    <row r="139" spans="1:46" ht="12.75">
      <c r="A139" s="2"/>
      <c r="B139" s="2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2"/>
      <c r="Z139" s="2"/>
      <c r="AA139" s="2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2"/>
      <c r="AR139" s="2"/>
      <c r="AS139" s="2"/>
      <c r="AT139" s="2"/>
    </row>
    <row r="140" spans="1:46" ht="12.75">
      <c r="A140" s="2"/>
      <c r="B140" s="2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2"/>
      <c r="Z140" s="2"/>
      <c r="AA140" s="2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2"/>
      <c r="AR140" s="2"/>
      <c r="AS140" s="2"/>
      <c r="AT140" s="2"/>
    </row>
    <row r="141" spans="1:46" ht="12.75">
      <c r="A141" s="2"/>
      <c r="B141" s="2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2"/>
      <c r="Z141" s="2"/>
      <c r="AA141" s="2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2"/>
      <c r="AR141" s="2"/>
      <c r="AS141" s="2"/>
      <c r="AT141" s="2"/>
    </row>
    <row r="142" spans="1:46" ht="12.75">
      <c r="A142" s="2"/>
      <c r="B142" s="2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2"/>
      <c r="Z142" s="2"/>
      <c r="AA142" s="2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2"/>
      <c r="AR142" s="2"/>
      <c r="AS142" s="2"/>
      <c r="AT142" s="2"/>
    </row>
    <row r="143" spans="1:46" ht="12.75">
      <c r="A143" s="2"/>
      <c r="B143" s="2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2"/>
      <c r="Z143" s="2"/>
      <c r="AA143" s="2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2"/>
      <c r="AR143" s="2"/>
      <c r="AS143" s="2"/>
      <c r="AT143" s="2"/>
    </row>
    <row r="144" spans="1:46" ht="12.75">
      <c r="A144" s="2"/>
      <c r="B144" s="2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2"/>
      <c r="Z144" s="2"/>
      <c r="AA144" s="2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2"/>
      <c r="AR144" s="2"/>
      <c r="AS144" s="2"/>
      <c r="AT144" s="2"/>
    </row>
    <row r="145" spans="1:46" ht="12.75">
      <c r="A145" s="2"/>
      <c r="B145" s="2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2"/>
      <c r="Z145" s="2"/>
      <c r="AA145" s="2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2"/>
      <c r="AR145" s="2"/>
      <c r="AS145" s="2"/>
      <c r="AT145" s="2"/>
    </row>
    <row r="146" spans="1:46" ht="12.75">
      <c r="A146" s="2"/>
      <c r="B146" s="2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2"/>
      <c r="Z146" s="2"/>
      <c r="AA146" s="2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2"/>
      <c r="AR146" s="2"/>
      <c r="AS146" s="2"/>
      <c r="AT146" s="2"/>
    </row>
    <row r="147" spans="1:46" ht="12.75">
      <c r="A147" s="2"/>
      <c r="B147" s="2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2"/>
      <c r="Z147" s="2"/>
      <c r="AA147" s="2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2"/>
      <c r="AR147" s="2"/>
      <c r="AS147" s="2"/>
      <c r="AT147" s="2"/>
    </row>
    <row r="148" spans="1:46" ht="12.75">
      <c r="A148" s="2"/>
      <c r="B148" s="2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2"/>
      <c r="Z148" s="2"/>
      <c r="AA148" s="2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2"/>
      <c r="AR148" s="2"/>
      <c r="AS148" s="2"/>
      <c r="AT148" s="2"/>
    </row>
    <row r="149" spans="1:46" ht="12.75">
      <c r="A149" s="2"/>
      <c r="B149" s="2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2"/>
      <c r="Z149" s="2"/>
      <c r="AA149" s="2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2"/>
      <c r="AR149" s="2"/>
      <c r="AS149" s="2"/>
      <c r="AT149" s="2"/>
    </row>
    <row r="150" spans="1:46" ht="12.75">
      <c r="A150" s="2"/>
      <c r="B150" s="2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2"/>
      <c r="Z150" s="2"/>
      <c r="AA150" s="2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2"/>
      <c r="AR150" s="2"/>
      <c r="AS150" s="2"/>
      <c r="AT150" s="2"/>
    </row>
    <row r="151" spans="1:46" ht="12.75">
      <c r="A151" s="2"/>
      <c r="B151" s="2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2"/>
      <c r="Z151" s="2"/>
      <c r="AA151" s="2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2"/>
      <c r="AR151" s="2"/>
      <c r="AS151" s="2"/>
      <c r="AT151" s="2"/>
    </row>
    <row r="152" spans="1:46" ht="12.75">
      <c r="A152" s="2"/>
      <c r="B152" s="2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2"/>
      <c r="Z152" s="2"/>
      <c r="AA152" s="2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2"/>
      <c r="AR152" s="2"/>
      <c r="AS152" s="2"/>
      <c r="AT152" s="2"/>
    </row>
    <row r="153" spans="1:46" ht="12.75">
      <c r="A153" s="2"/>
      <c r="B153" s="2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2"/>
      <c r="Z153" s="2"/>
      <c r="AA153" s="2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2"/>
      <c r="AR153" s="2"/>
      <c r="AS153" s="2"/>
      <c r="AT153" s="2"/>
    </row>
    <row r="154" spans="1:46" ht="12.75">
      <c r="A154" s="2"/>
      <c r="B154" s="2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2"/>
      <c r="Z154" s="2"/>
      <c r="AA154" s="2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2"/>
      <c r="AR154" s="2"/>
      <c r="AS154" s="2"/>
      <c r="AT154" s="2"/>
    </row>
    <row r="155" spans="1:46" ht="12.75">
      <c r="A155" s="2"/>
      <c r="B155" s="2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2"/>
      <c r="Z155" s="2"/>
      <c r="AA155" s="2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2"/>
      <c r="AR155" s="2"/>
      <c r="AS155" s="2"/>
      <c r="AT155" s="2"/>
    </row>
    <row r="156" spans="1:46" ht="12.75">
      <c r="A156" s="2"/>
      <c r="B156" s="2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2"/>
      <c r="Z156" s="2"/>
      <c r="AA156" s="2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2"/>
      <c r="AR156" s="2"/>
      <c r="AS156" s="2"/>
      <c r="AT156" s="2"/>
    </row>
    <row r="157" spans="1:46" ht="12.75">
      <c r="A157" s="2"/>
      <c r="B157" s="2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2"/>
      <c r="Z157" s="2"/>
      <c r="AA157" s="2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2"/>
      <c r="AR157" s="2"/>
      <c r="AS157" s="2"/>
      <c r="AT157" s="2"/>
    </row>
    <row r="158" spans="1:46" ht="12.75">
      <c r="A158" s="2"/>
      <c r="B158" s="2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2"/>
      <c r="Z158" s="2"/>
      <c r="AA158" s="2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2"/>
      <c r="AR158" s="2"/>
      <c r="AS158" s="2"/>
      <c r="AT158" s="2"/>
    </row>
    <row r="159" spans="1:46" ht="12.75">
      <c r="A159" s="2"/>
      <c r="B159" s="2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2"/>
      <c r="Z159" s="2"/>
      <c r="AA159" s="2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2"/>
      <c r="AR159" s="2"/>
      <c r="AS159" s="2"/>
      <c r="AT159" s="2"/>
    </row>
    <row r="160" spans="1:46" ht="12.75">
      <c r="A160" s="2"/>
      <c r="B160" s="2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2"/>
      <c r="Z160" s="2"/>
      <c r="AA160" s="2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2"/>
      <c r="AR160" s="2"/>
      <c r="AS160" s="2"/>
      <c r="AT160" s="2"/>
    </row>
    <row r="161" spans="1:46" ht="12.75">
      <c r="A161" s="2"/>
      <c r="B161" s="2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2"/>
      <c r="Z161" s="2"/>
      <c r="AA161" s="2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2"/>
      <c r="AR161" s="2"/>
      <c r="AS161" s="2"/>
      <c r="AT161" s="2"/>
    </row>
    <row r="162" spans="1:46" ht="12.75">
      <c r="A162" s="2"/>
      <c r="B162" s="2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2"/>
      <c r="Z162" s="2"/>
      <c r="AA162" s="2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2"/>
      <c r="AR162" s="2"/>
      <c r="AS162" s="2"/>
      <c r="AT162" s="2"/>
    </row>
    <row r="163" spans="1:46" ht="12.75">
      <c r="A163" s="2"/>
      <c r="B163" s="2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2"/>
      <c r="Z163" s="2"/>
      <c r="AA163" s="2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2"/>
      <c r="AR163" s="2"/>
      <c r="AS163" s="2"/>
      <c r="AT163" s="2"/>
    </row>
    <row r="164" spans="1:46" ht="12.75">
      <c r="A164" s="2"/>
      <c r="B164" s="2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2"/>
      <c r="Z164" s="2"/>
      <c r="AA164" s="2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2"/>
      <c r="AR164" s="2"/>
      <c r="AS164" s="2"/>
      <c r="AT164" s="2"/>
    </row>
    <row r="165" spans="1:46" ht="12.75">
      <c r="A165" s="2"/>
      <c r="B165" s="2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2"/>
      <c r="Z165" s="2"/>
      <c r="AA165" s="2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2"/>
      <c r="AR165" s="2"/>
      <c r="AS165" s="2"/>
      <c r="AT165" s="2"/>
    </row>
    <row r="166" spans="1:46" ht="12.75">
      <c r="A166" s="2"/>
      <c r="B166" s="2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2"/>
      <c r="Z166" s="2"/>
      <c r="AA166" s="2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2"/>
      <c r="AR166" s="2"/>
      <c r="AS166" s="2"/>
      <c r="AT166" s="2"/>
    </row>
    <row r="167" spans="1:46" ht="12.75">
      <c r="A167" s="2"/>
      <c r="B167" s="2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2"/>
      <c r="Z167" s="2"/>
      <c r="AA167" s="2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2"/>
      <c r="AR167" s="2"/>
      <c r="AS167" s="2"/>
      <c r="AT167" s="2"/>
    </row>
    <row r="168" spans="1:46" ht="12.75">
      <c r="A168" s="2"/>
      <c r="B168" s="2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2"/>
      <c r="Z168" s="2"/>
      <c r="AA168" s="2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2"/>
      <c r="AR168" s="2"/>
      <c r="AS168" s="2"/>
      <c r="AT168" s="2"/>
    </row>
    <row r="169" spans="1:46" ht="12.75">
      <c r="A169" s="2"/>
      <c r="B169" s="2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2"/>
      <c r="Z169" s="2"/>
      <c r="AA169" s="2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2"/>
      <c r="AR169" s="2"/>
      <c r="AS169" s="2"/>
      <c r="AT169" s="2"/>
    </row>
    <row r="170" spans="1:46" ht="12.75">
      <c r="A170" s="2"/>
      <c r="B170" s="2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2"/>
      <c r="Z170" s="2"/>
      <c r="AA170" s="2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2"/>
      <c r="AR170" s="2"/>
      <c r="AS170" s="2"/>
      <c r="AT170" s="2"/>
    </row>
    <row r="171" spans="1:46" ht="12.75">
      <c r="A171" s="2"/>
      <c r="B171" s="2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2"/>
      <c r="Z171" s="2"/>
      <c r="AA171" s="2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2"/>
      <c r="AR171" s="2"/>
      <c r="AS171" s="2"/>
      <c r="AT171" s="2"/>
    </row>
    <row r="172" spans="1:46" ht="12.75">
      <c r="A172" s="2"/>
      <c r="B172" s="2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2"/>
      <c r="Z172" s="2"/>
      <c r="AA172" s="2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2"/>
      <c r="AR172" s="2"/>
      <c r="AS172" s="2"/>
      <c r="AT172" s="2"/>
    </row>
    <row r="173" spans="1:46" ht="12.75">
      <c r="A173" s="2"/>
      <c r="B173" s="2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2"/>
      <c r="Z173" s="2"/>
      <c r="AA173" s="2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2"/>
      <c r="AR173" s="2"/>
      <c r="AS173" s="2"/>
      <c r="AT173" s="2"/>
    </row>
    <row r="174" spans="1:46" ht="12.75">
      <c r="A174" s="2"/>
      <c r="B174" s="2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2"/>
      <c r="Z174" s="2"/>
      <c r="AA174" s="2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2"/>
      <c r="AR174" s="2"/>
      <c r="AS174" s="2"/>
      <c r="AT174" s="2"/>
    </row>
    <row r="175" spans="1:46" ht="12.75">
      <c r="A175" s="2"/>
      <c r="B175" s="2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2"/>
      <c r="Z175" s="2"/>
      <c r="AA175" s="2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2"/>
      <c r="AR175" s="2"/>
      <c r="AS175" s="2"/>
      <c r="AT175" s="2"/>
    </row>
    <row r="176" spans="1:46" ht="12.75">
      <c r="A176" s="2"/>
      <c r="B176" s="2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2"/>
      <c r="Z176" s="2"/>
      <c r="AA176" s="2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2"/>
      <c r="AR176" s="2"/>
      <c r="AS176" s="2"/>
      <c r="AT176" s="2"/>
    </row>
    <row r="177" spans="1:46" ht="12.75">
      <c r="A177" s="2"/>
      <c r="B177" s="2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2"/>
      <c r="Z177" s="2"/>
      <c r="AA177" s="2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2"/>
      <c r="AR177" s="2"/>
      <c r="AS177" s="2"/>
      <c r="AT177" s="2"/>
    </row>
    <row r="178" spans="1:46" ht="12.75">
      <c r="A178" s="2"/>
      <c r="B178" s="2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2"/>
      <c r="Z178" s="2"/>
      <c r="AA178" s="2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2"/>
      <c r="AR178" s="2"/>
      <c r="AS178" s="2"/>
      <c r="AT178" s="2"/>
    </row>
    <row r="179" spans="1:46" ht="12.75">
      <c r="A179" s="2"/>
      <c r="B179" s="2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2"/>
      <c r="Z179" s="2"/>
      <c r="AA179" s="2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2"/>
      <c r="AR179" s="2"/>
      <c r="AS179" s="2"/>
      <c r="AT179" s="2"/>
    </row>
    <row r="180" spans="1:46" ht="12.75">
      <c r="A180" s="2"/>
      <c r="B180" s="2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2"/>
      <c r="Z180" s="2"/>
      <c r="AA180" s="2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2"/>
      <c r="AR180" s="2"/>
      <c r="AS180" s="2"/>
      <c r="AT180" s="2"/>
    </row>
    <row r="181" spans="1:46" ht="12.75">
      <c r="A181" s="2"/>
      <c r="B181" s="2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2"/>
      <c r="Z181" s="2"/>
      <c r="AA181" s="2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2"/>
      <c r="AR181" s="2"/>
      <c r="AS181" s="2"/>
      <c r="AT181" s="2"/>
    </row>
    <row r="182" spans="1:46" ht="12.75">
      <c r="A182" s="2"/>
      <c r="B182" s="2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2"/>
      <c r="Z182" s="2"/>
      <c r="AA182" s="2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2"/>
      <c r="AR182" s="2"/>
      <c r="AS182" s="2"/>
      <c r="AT182" s="2"/>
    </row>
    <row r="183" spans="1:46" ht="12.75">
      <c r="A183" s="2"/>
      <c r="B183" s="2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2"/>
      <c r="Z183" s="2"/>
      <c r="AA183" s="2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2"/>
      <c r="AR183" s="2"/>
      <c r="AS183" s="2"/>
      <c r="AT183" s="2"/>
    </row>
    <row r="184" spans="1:46" ht="12.75">
      <c r="A184" s="2"/>
      <c r="B184" s="2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2"/>
      <c r="Z184" s="2"/>
      <c r="AA184" s="2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2"/>
      <c r="AR184" s="2"/>
      <c r="AS184" s="2"/>
      <c r="AT184" s="2"/>
    </row>
    <row r="185" spans="1:46" ht="12.75">
      <c r="A185" s="2"/>
      <c r="B185" s="2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2"/>
      <c r="Z185" s="2"/>
      <c r="AA185" s="2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2"/>
      <c r="AR185" s="2"/>
      <c r="AS185" s="2"/>
      <c r="AT185" s="2"/>
    </row>
    <row r="186" spans="1:46" ht="12.75">
      <c r="A186" s="2"/>
      <c r="B186" s="2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2"/>
      <c r="Z186" s="2"/>
      <c r="AA186" s="2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2"/>
      <c r="AR186" s="2"/>
      <c r="AS186" s="2"/>
      <c r="AT186" s="2"/>
    </row>
    <row r="187" spans="1:46" ht="12.75">
      <c r="A187" s="2"/>
      <c r="B187" s="2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2"/>
      <c r="Z187" s="2"/>
      <c r="AA187" s="2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2"/>
      <c r="AR187" s="2"/>
      <c r="AS187" s="2"/>
      <c r="AT187" s="2"/>
    </row>
    <row r="188" spans="1:46" ht="12.75">
      <c r="A188" s="2"/>
      <c r="B188" s="2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2"/>
      <c r="Z188" s="2"/>
      <c r="AA188" s="2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2"/>
      <c r="AR188" s="2"/>
      <c r="AS188" s="2"/>
      <c r="AT188" s="2"/>
    </row>
    <row r="189" spans="1:46" ht="12.75">
      <c r="A189" s="2"/>
      <c r="B189" s="2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2"/>
      <c r="Z189" s="2"/>
      <c r="AA189" s="2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2"/>
      <c r="AR189" s="2"/>
      <c r="AS189" s="2"/>
      <c r="AT189" s="2"/>
    </row>
    <row r="190" spans="1:46" ht="12.75">
      <c r="A190" s="2"/>
      <c r="B190" s="2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2"/>
      <c r="Z190" s="2"/>
      <c r="AA190" s="2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2"/>
      <c r="AR190" s="2"/>
      <c r="AS190" s="2"/>
      <c r="AT190" s="2"/>
    </row>
    <row r="191" spans="1:46" ht="12.75">
      <c r="A191" s="2"/>
      <c r="B191" s="2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2"/>
      <c r="Z191" s="2"/>
      <c r="AA191" s="2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2"/>
      <c r="AR191" s="2"/>
      <c r="AS191" s="2"/>
      <c r="AT191" s="2"/>
    </row>
    <row r="192" spans="1:46" ht="12.75">
      <c r="A192" s="2"/>
      <c r="B192" s="2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2"/>
      <c r="Z192" s="2"/>
      <c r="AA192" s="2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2"/>
      <c r="AR192" s="2"/>
      <c r="AS192" s="2"/>
      <c r="AT192" s="2"/>
    </row>
    <row r="193" spans="1:46" ht="12.75">
      <c r="A193" s="2"/>
      <c r="B193" s="2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2"/>
      <c r="Z193" s="2"/>
      <c r="AA193" s="2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2"/>
      <c r="AR193" s="2"/>
      <c r="AS193" s="2"/>
      <c r="AT193" s="2"/>
    </row>
    <row r="194" spans="1:46" ht="12.75">
      <c r="A194" s="2"/>
      <c r="B194" s="2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2"/>
      <c r="Z194" s="2"/>
      <c r="AA194" s="2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2"/>
      <c r="AR194" s="2"/>
      <c r="AS194" s="2"/>
      <c r="AT194" s="2"/>
    </row>
    <row r="195" spans="1:46" ht="12.75">
      <c r="A195" s="2"/>
      <c r="B195" s="2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2"/>
      <c r="Z195" s="2"/>
      <c r="AA195" s="2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2"/>
      <c r="AR195" s="2"/>
      <c r="AS195" s="2"/>
      <c r="AT195" s="2"/>
    </row>
    <row r="196" spans="1:46" ht="12.75">
      <c r="A196" s="2"/>
      <c r="B196" s="2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2"/>
      <c r="Z196" s="2"/>
      <c r="AA196" s="2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2"/>
      <c r="AR196" s="2"/>
      <c r="AS196" s="2"/>
      <c r="AT196" s="2"/>
    </row>
    <row r="197" spans="1:46" ht="12.75">
      <c r="A197" s="2"/>
      <c r="B197" s="2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2"/>
      <c r="Z197" s="2"/>
      <c r="AA197" s="2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2"/>
      <c r="AR197" s="2"/>
      <c r="AS197" s="2"/>
      <c r="AT197" s="2"/>
    </row>
    <row r="198" spans="1:46" ht="12.75">
      <c r="A198" s="2"/>
      <c r="B198" s="2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2"/>
      <c r="Z198" s="2"/>
      <c r="AA198" s="2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2"/>
      <c r="AR198" s="2"/>
      <c r="AS198" s="2"/>
      <c r="AT198" s="2"/>
    </row>
    <row r="199" spans="1:46" ht="12.75">
      <c r="A199" s="2"/>
      <c r="B199" s="2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2"/>
      <c r="Z199" s="2"/>
      <c r="AA199" s="2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2"/>
      <c r="AR199" s="2"/>
      <c r="AS199" s="2"/>
      <c r="AT199" s="2"/>
    </row>
    <row r="200" spans="1:46" ht="12.75">
      <c r="A200" s="2"/>
      <c r="B200" s="2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2"/>
      <c r="Z200" s="2"/>
      <c r="AA200" s="2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2"/>
      <c r="AR200" s="2"/>
      <c r="AS200" s="2"/>
      <c r="AT200" s="2"/>
    </row>
    <row r="201" spans="1:46" ht="12.75">
      <c r="A201" s="2"/>
      <c r="B201" s="2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2"/>
      <c r="Z201" s="2"/>
      <c r="AA201" s="2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2"/>
      <c r="AR201" s="2"/>
      <c r="AS201" s="2"/>
      <c r="AT201" s="2"/>
    </row>
    <row r="202" spans="1:46" ht="12.75">
      <c r="A202" s="2"/>
      <c r="B202" s="2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2"/>
      <c r="Z202" s="2"/>
      <c r="AA202" s="2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2"/>
      <c r="AR202" s="2"/>
      <c r="AS202" s="2"/>
      <c r="AT202" s="2"/>
    </row>
    <row r="203" spans="1:46" ht="12.75">
      <c r="A203" s="2"/>
      <c r="B203" s="2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2"/>
      <c r="Z203" s="2"/>
      <c r="AA203" s="2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2"/>
      <c r="AR203" s="2"/>
      <c r="AS203" s="2"/>
      <c r="AT203" s="2"/>
    </row>
    <row r="204" spans="1:46" ht="12.75">
      <c r="A204" s="2"/>
      <c r="B204" s="2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2"/>
      <c r="Z204" s="2"/>
      <c r="AA204" s="2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2"/>
      <c r="AR204" s="2"/>
      <c r="AS204" s="2"/>
      <c r="AT204" s="2"/>
    </row>
    <row r="205" spans="1:46" ht="12.75">
      <c r="A205" s="2"/>
      <c r="B205" s="2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2"/>
      <c r="Z205" s="2"/>
      <c r="AA205" s="2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2"/>
      <c r="AR205" s="2"/>
      <c r="AS205" s="2"/>
      <c r="AT205" s="2"/>
    </row>
    <row r="206" spans="1:46" ht="12.75">
      <c r="A206" s="2"/>
      <c r="B206" s="2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2"/>
      <c r="Z206" s="2"/>
      <c r="AA206" s="2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2"/>
      <c r="AR206" s="2"/>
      <c r="AS206" s="2"/>
      <c r="AT206" s="2"/>
    </row>
    <row r="207" spans="1:46" ht="12.75">
      <c r="A207" s="2"/>
      <c r="B207" s="2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2"/>
      <c r="Z207" s="2"/>
      <c r="AA207" s="2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2"/>
      <c r="AR207" s="2"/>
      <c r="AS207" s="2"/>
      <c r="AT207" s="2"/>
    </row>
    <row r="208" spans="1:46" ht="12.75">
      <c r="A208" s="2"/>
      <c r="B208" s="2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2"/>
      <c r="Z208" s="2"/>
      <c r="AA208" s="2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2"/>
      <c r="AR208" s="2"/>
      <c r="AS208" s="2"/>
      <c r="AT208" s="2"/>
    </row>
    <row r="209" spans="1:46" ht="12.75">
      <c r="A209" s="2"/>
      <c r="B209" s="2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2"/>
      <c r="Z209" s="2"/>
      <c r="AA209" s="2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2"/>
      <c r="AR209" s="2"/>
      <c r="AS209" s="2"/>
      <c r="AT209" s="2"/>
    </row>
    <row r="210" spans="1:46" ht="12.75">
      <c r="A210" s="2"/>
      <c r="B210" s="2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2"/>
      <c r="Z210" s="2"/>
      <c r="AA210" s="2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2"/>
      <c r="AR210" s="2"/>
      <c r="AS210" s="2"/>
      <c r="AT210" s="2"/>
    </row>
    <row r="211" spans="1:220" ht="12.75">
      <c r="A211" s="2"/>
      <c r="B211" s="2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2"/>
      <c r="Z211" s="2"/>
      <c r="AA211" s="2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2"/>
      <c r="AR211" s="2"/>
      <c r="AS211" s="2"/>
      <c r="AT211" s="2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  <c r="HC211" s="17"/>
      <c r="HD211" s="17"/>
      <c r="HE211" s="17"/>
      <c r="HF211" s="17"/>
      <c r="HG211" s="17"/>
      <c r="HH211" s="17"/>
      <c r="HI211" s="17"/>
      <c r="HJ211" s="17"/>
      <c r="HK211" s="17"/>
      <c r="HL211" s="17"/>
    </row>
    <row r="212" spans="1:220" ht="12.75">
      <c r="A212" s="2"/>
      <c r="B212" s="2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2"/>
      <c r="Z212" s="2"/>
      <c r="AA212" s="2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2"/>
      <c r="AR212" s="2"/>
      <c r="AS212" s="2"/>
      <c r="AT212" s="2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</row>
    <row r="213" spans="1:220" ht="12.75">
      <c r="A213" s="2"/>
      <c r="B213" s="2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2"/>
      <c r="Z213" s="2"/>
      <c r="AA213" s="2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2"/>
      <c r="AR213" s="2"/>
      <c r="AS213" s="2"/>
      <c r="AT213" s="2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  <c r="HC213" s="17"/>
      <c r="HD213" s="17"/>
      <c r="HE213" s="17"/>
      <c r="HF213" s="17"/>
      <c r="HG213" s="17"/>
      <c r="HH213" s="17"/>
      <c r="HI213" s="17"/>
      <c r="HJ213" s="17"/>
      <c r="HK213" s="17"/>
      <c r="HL213" s="17"/>
    </row>
    <row r="214" spans="1:220" ht="12.75">
      <c r="A214" s="2"/>
      <c r="B214" s="2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2"/>
      <c r="Z214" s="2"/>
      <c r="AA214" s="2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2"/>
      <c r="AR214" s="2"/>
      <c r="AS214" s="2"/>
      <c r="AT214" s="2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  <c r="GZ214" s="17"/>
      <c r="HA214" s="17"/>
      <c r="HB214" s="17"/>
      <c r="HC214" s="17"/>
      <c r="HD214" s="17"/>
      <c r="HE214" s="17"/>
      <c r="HF214" s="17"/>
      <c r="HG214" s="17"/>
      <c r="HH214" s="17"/>
      <c r="HI214" s="17"/>
      <c r="HJ214" s="17"/>
      <c r="HK214" s="17"/>
      <c r="HL214" s="17"/>
    </row>
    <row r="215" spans="1:220" ht="12.75">
      <c r="A215" s="2"/>
      <c r="B215" s="2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2"/>
      <c r="Z215" s="2"/>
      <c r="AA215" s="2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2"/>
      <c r="AR215" s="2"/>
      <c r="AS215" s="2"/>
      <c r="AT215" s="2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  <c r="HA215" s="17"/>
      <c r="HB215" s="17"/>
      <c r="HC215" s="17"/>
      <c r="HD215" s="17"/>
      <c r="HE215" s="17"/>
      <c r="HF215" s="17"/>
      <c r="HG215" s="17"/>
      <c r="HH215" s="17"/>
      <c r="HI215" s="17"/>
      <c r="HJ215" s="17"/>
      <c r="HK215" s="17"/>
      <c r="HL215" s="17"/>
    </row>
    <row r="216" spans="1:220" ht="12.75">
      <c r="A216" s="2"/>
      <c r="B216" s="2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2"/>
      <c r="Z216" s="2"/>
      <c r="AA216" s="2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2"/>
      <c r="AR216" s="2"/>
      <c r="AS216" s="2"/>
      <c r="AT216" s="2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17"/>
      <c r="HA216" s="17"/>
      <c r="HB216" s="17"/>
      <c r="HC216" s="17"/>
      <c r="HD216" s="17"/>
      <c r="HE216" s="17"/>
      <c r="HF216" s="17"/>
      <c r="HG216" s="17"/>
      <c r="HH216" s="17"/>
      <c r="HI216" s="17"/>
      <c r="HJ216" s="17"/>
      <c r="HK216" s="17"/>
      <c r="HL216" s="17"/>
    </row>
    <row r="217" spans="1:46" ht="12.75">
      <c r="A217" s="2"/>
      <c r="B217" s="2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2"/>
      <c r="Z217" s="2"/>
      <c r="AA217" s="2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2"/>
      <c r="AR217" s="2"/>
      <c r="AS217" s="2"/>
      <c r="AT217" s="2"/>
    </row>
    <row r="218" spans="1:46" ht="12.75">
      <c r="A218" s="2"/>
      <c r="B218" s="2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2"/>
      <c r="Z218" s="2"/>
      <c r="AA218" s="2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2"/>
      <c r="AR218" s="2"/>
      <c r="AS218" s="2"/>
      <c r="AT218" s="2"/>
    </row>
    <row r="219" spans="1:46" ht="12.75">
      <c r="A219" s="2"/>
      <c r="B219" s="2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2"/>
      <c r="Z219" s="2"/>
      <c r="AA219" s="2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2"/>
      <c r="AR219" s="2"/>
      <c r="AS219" s="2"/>
      <c r="AT219" s="2"/>
    </row>
    <row r="220" spans="1:46" ht="12.75">
      <c r="A220" s="2"/>
      <c r="B220" s="2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2"/>
      <c r="Z220" s="2"/>
      <c r="AA220" s="2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2"/>
      <c r="AR220" s="2"/>
      <c r="AS220" s="2"/>
      <c r="AT220" s="2"/>
    </row>
    <row r="221" spans="1:46" ht="12.75">
      <c r="A221" s="2"/>
      <c r="B221" s="2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2"/>
      <c r="Z221" s="2"/>
      <c r="AA221" s="2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2"/>
      <c r="AR221" s="2"/>
      <c r="AS221" s="2"/>
      <c r="AT221" s="2"/>
    </row>
    <row r="222" spans="1:46" ht="12.75">
      <c r="A222" s="2"/>
      <c r="B222" s="2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2"/>
      <c r="Z222" s="2"/>
      <c r="AA222" s="2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2"/>
      <c r="AR222" s="2"/>
      <c r="AS222" s="2"/>
      <c r="AT222" s="2"/>
    </row>
    <row r="223" spans="1:46" ht="12.75">
      <c r="A223" s="2"/>
      <c r="B223" s="2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2"/>
      <c r="Z223" s="2"/>
      <c r="AA223" s="2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2"/>
      <c r="AR223" s="2"/>
      <c r="AS223" s="2"/>
      <c r="AT223" s="2"/>
    </row>
    <row r="224" spans="1:46" ht="12.75">
      <c r="A224" s="2"/>
      <c r="B224" s="2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2"/>
      <c r="Z224" s="2"/>
      <c r="AA224" s="2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2"/>
      <c r="AR224" s="2"/>
      <c r="AS224" s="2"/>
      <c r="AT224" s="2"/>
    </row>
    <row r="225" spans="1:46" ht="12.75">
      <c r="A225" s="2"/>
      <c r="B225" s="2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2"/>
      <c r="Z225" s="2"/>
      <c r="AA225" s="2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2"/>
      <c r="AR225" s="2"/>
      <c r="AS225" s="2"/>
      <c r="AT225" s="2"/>
    </row>
    <row r="226" spans="1:46" ht="12.75">
      <c r="A226" s="2"/>
      <c r="B226" s="2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2"/>
      <c r="Z226" s="2"/>
      <c r="AA226" s="2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2"/>
      <c r="AR226" s="2"/>
      <c r="AS226" s="2"/>
      <c r="AT226" s="2"/>
    </row>
    <row r="227" spans="1:46" ht="12.75">
      <c r="A227" s="2"/>
      <c r="B227" s="2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2"/>
      <c r="Z227" s="2"/>
      <c r="AA227" s="2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2"/>
      <c r="AR227" s="2"/>
      <c r="AS227" s="2"/>
      <c r="AT227" s="2"/>
    </row>
    <row r="228" spans="1:46" ht="12.75">
      <c r="A228" s="2"/>
      <c r="B228" s="2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2"/>
      <c r="Z228" s="2"/>
      <c r="AA228" s="2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2"/>
      <c r="AR228" s="2"/>
      <c r="AS228" s="2"/>
      <c r="AT228" s="2"/>
    </row>
    <row r="229" spans="1:46" ht="12.75">
      <c r="A229" s="2"/>
      <c r="B229" s="2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2"/>
      <c r="Z229" s="2"/>
      <c r="AA229" s="2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2"/>
      <c r="AR229" s="2"/>
      <c r="AS229" s="2"/>
      <c r="AT229" s="2"/>
    </row>
    <row r="230" spans="1:46" ht="12.75">
      <c r="A230" s="2"/>
      <c r="B230" s="2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2"/>
      <c r="Z230" s="2"/>
      <c r="AA230" s="2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2"/>
      <c r="AR230" s="2"/>
      <c r="AS230" s="2"/>
      <c r="AT230" s="2"/>
    </row>
    <row r="231" spans="1:46" ht="12.75">
      <c r="A231" s="2"/>
      <c r="B231" s="2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2"/>
      <c r="Z231" s="2"/>
      <c r="AA231" s="2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2"/>
      <c r="AR231" s="2"/>
      <c r="AS231" s="2"/>
      <c r="AT231" s="2"/>
    </row>
    <row r="232" spans="1:46" ht="12.75">
      <c r="A232" s="2"/>
      <c r="B232" s="2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2"/>
      <c r="Z232" s="2"/>
      <c r="AA232" s="2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2"/>
      <c r="AR232" s="2"/>
      <c r="AS232" s="2"/>
      <c r="AT232" s="2"/>
    </row>
    <row r="233" spans="1:46" ht="12.75">
      <c r="A233" s="2"/>
      <c r="B233" s="2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2"/>
      <c r="Z233" s="2"/>
      <c r="AA233" s="2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2"/>
      <c r="AR233" s="2"/>
      <c r="AS233" s="2"/>
      <c r="AT233" s="2"/>
    </row>
    <row r="234" spans="1:46" ht="12.75">
      <c r="A234" s="2"/>
      <c r="B234" s="2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2"/>
      <c r="Z234" s="2"/>
      <c r="AA234" s="2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2"/>
      <c r="AR234" s="2"/>
      <c r="AS234" s="2"/>
      <c r="AT234" s="2"/>
    </row>
    <row r="235" spans="1:46" ht="12.75">
      <c r="A235" s="2"/>
      <c r="B235" s="2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2"/>
      <c r="Z235" s="2"/>
      <c r="AA235" s="2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2"/>
      <c r="AR235" s="2"/>
      <c r="AS235" s="2"/>
      <c r="AT235" s="2"/>
    </row>
    <row r="236" spans="1:46" ht="12.75">
      <c r="A236" s="2"/>
      <c r="B236" s="2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2"/>
      <c r="Z236" s="2"/>
      <c r="AA236" s="2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2"/>
      <c r="AR236" s="2"/>
      <c r="AS236" s="2"/>
      <c r="AT236" s="2"/>
    </row>
    <row r="237" spans="1:46" ht="12.75">
      <c r="A237" s="2"/>
      <c r="B237" s="2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2"/>
      <c r="Z237" s="2"/>
      <c r="AA237" s="2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2"/>
      <c r="AR237" s="2"/>
      <c r="AS237" s="2"/>
      <c r="AT237" s="2"/>
    </row>
    <row r="238" spans="1:46" ht="12.75">
      <c r="A238" s="2"/>
      <c r="B238" s="2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2"/>
      <c r="Z238" s="2"/>
      <c r="AA238" s="2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2"/>
      <c r="AR238" s="2"/>
      <c r="AS238" s="2"/>
      <c r="AT238" s="2"/>
    </row>
    <row r="239" spans="1:46" ht="12.75">
      <c r="A239" s="2"/>
      <c r="B239" s="2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2"/>
      <c r="Z239" s="2"/>
      <c r="AA239" s="2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2"/>
      <c r="AR239" s="2"/>
      <c r="AS239" s="2"/>
      <c r="AT239" s="2"/>
    </row>
    <row r="240" spans="1:46" ht="12.75">
      <c r="A240" s="2"/>
      <c r="B240" s="2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2"/>
      <c r="Z240" s="2"/>
      <c r="AA240" s="2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2"/>
      <c r="AR240" s="2"/>
      <c r="AS240" s="2"/>
      <c r="AT240" s="2"/>
    </row>
    <row r="241" spans="1:46" ht="12.75">
      <c r="A241" s="2"/>
      <c r="B241" s="2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2"/>
      <c r="Z241" s="2"/>
      <c r="AA241" s="2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2"/>
      <c r="AR241" s="2"/>
      <c r="AS241" s="2"/>
      <c r="AT241" s="2"/>
    </row>
    <row r="242" spans="1:46" ht="12.75">
      <c r="A242" s="2"/>
      <c r="B242" s="2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2"/>
      <c r="Z242" s="2"/>
      <c r="AA242" s="2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2"/>
      <c r="AR242" s="2"/>
      <c r="AS242" s="2"/>
      <c r="AT242" s="2"/>
    </row>
    <row r="243" spans="1:46" ht="12.75">
      <c r="A243" s="2"/>
      <c r="B243" s="2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2"/>
      <c r="Z243" s="2"/>
      <c r="AA243" s="2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2"/>
      <c r="AR243" s="2"/>
      <c r="AS243" s="2"/>
      <c r="AT243" s="2"/>
    </row>
    <row r="244" spans="1:46" ht="12.75">
      <c r="A244" s="2"/>
      <c r="B244" s="2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2"/>
      <c r="Z244" s="2"/>
      <c r="AA244" s="2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2"/>
      <c r="AR244" s="2"/>
      <c r="AS244" s="2"/>
      <c r="AT244" s="2"/>
    </row>
    <row r="245" spans="1:46" ht="12.75">
      <c r="A245" s="2"/>
      <c r="B245" s="2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2"/>
      <c r="Z245" s="2"/>
      <c r="AA245" s="2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2"/>
      <c r="AR245" s="2"/>
      <c r="AS245" s="2"/>
      <c r="AT245" s="2"/>
    </row>
    <row r="246" spans="1:46" ht="12.75">
      <c r="A246" s="2"/>
      <c r="B246" s="2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2"/>
      <c r="Z246" s="2"/>
      <c r="AA246" s="2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2"/>
      <c r="AR246" s="2"/>
      <c r="AS246" s="2"/>
      <c r="AT246" s="2"/>
    </row>
  </sheetData>
  <mergeCells count="7">
    <mergeCell ref="AC4:AG4"/>
    <mergeCell ref="AH4:AP4"/>
    <mergeCell ref="N1:Q1"/>
    <mergeCell ref="P4:U4"/>
    <mergeCell ref="V4:AB4"/>
    <mergeCell ref="N2:O2"/>
    <mergeCell ref="Q2:U2"/>
  </mergeCells>
  <printOptions/>
  <pageMargins left="0.2" right="0.2" top="0.51" bottom="0.29" header="0.54" footer="0.17"/>
  <pageSetup horizontalDpi="600" verticalDpi="600" orientation="landscape" paperSize="9" scale="80" r:id="rId2"/>
  <headerFooter alignWithMargins="0">
    <oddHeader>&amp;C
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C6" sqref="C6"/>
    </sheetView>
  </sheetViews>
  <sheetFormatPr defaultColWidth="9.00390625" defaultRowHeight="12.75"/>
  <cols>
    <col min="1" max="1" width="29.125" style="0" customWidth="1"/>
    <col min="6" max="6" width="9.625" style="0" bestFit="1" customWidth="1"/>
  </cols>
  <sheetData>
    <row r="1" spans="1:7" ht="67.5">
      <c r="A1" s="31" t="s">
        <v>62</v>
      </c>
      <c r="B1" s="3" t="s">
        <v>68</v>
      </c>
      <c r="C1" s="4" t="s">
        <v>78</v>
      </c>
      <c r="D1" s="4" t="s">
        <v>77</v>
      </c>
      <c r="E1" s="4" t="s">
        <v>79</v>
      </c>
      <c r="F1" s="4" t="s">
        <v>77</v>
      </c>
      <c r="G1" s="109" t="s">
        <v>80</v>
      </c>
    </row>
    <row r="2" spans="1:7" ht="12.75">
      <c r="A2" s="32">
        <v>1</v>
      </c>
      <c r="B2" s="32">
        <v>2</v>
      </c>
      <c r="C2" s="33">
        <v>3</v>
      </c>
      <c r="D2" s="33">
        <v>4</v>
      </c>
      <c r="E2" s="33">
        <v>5</v>
      </c>
      <c r="F2" s="106">
        <v>6</v>
      </c>
      <c r="G2" s="106">
        <v>7</v>
      </c>
    </row>
    <row r="3" spans="1:5" ht="12.75">
      <c r="A3" s="40"/>
      <c r="B3" s="41"/>
      <c r="C3" s="42"/>
      <c r="D3" s="42"/>
      <c r="E3" s="42"/>
    </row>
    <row r="4" spans="1:9" ht="15">
      <c r="A4" s="49" t="s">
        <v>63</v>
      </c>
      <c r="B4" s="57">
        <v>1.566</v>
      </c>
      <c r="C4" s="50">
        <f>Лист1!T8</f>
        <v>1184.9098265895957</v>
      </c>
      <c r="D4" s="51">
        <f>C4/B4</f>
        <v>756.6473988439308</v>
      </c>
      <c r="E4" s="50">
        <f>Лист1!AH8</f>
        <v>1208.152055743946</v>
      </c>
      <c r="F4" s="107">
        <f>E4/B4</f>
        <v>771.48917991312</v>
      </c>
      <c r="H4" s="107">
        <f>C4+E4</f>
        <v>2393.0618823335417</v>
      </c>
      <c r="I4">
        <f>Лист1!AQ8</f>
        <v>2013</v>
      </c>
    </row>
    <row r="5" spans="1:9" ht="15">
      <c r="A5" s="61" t="s">
        <v>64</v>
      </c>
      <c r="B5" s="66">
        <v>1.135</v>
      </c>
      <c r="C5" s="50">
        <f>Лист1!T9</f>
        <v>858.7947976878614</v>
      </c>
      <c r="D5" s="51">
        <f aca="true" t="shared" si="0" ref="D5:D10">C5/B5</f>
        <v>756.6473988439308</v>
      </c>
      <c r="E5" s="50">
        <f>Лист1!AH9</f>
        <v>867.3354692568613</v>
      </c>
      <c r="F5" s="107">
        <f aca="true" t="shared" si="1" ref="F5:F11">E5/B5</f>
        <v>764.1722196095694</v>
      </c>
      <c r="H5" s="107">
        <f aca="true" t="shared" si="2" ref="H5:H11">C5+E5</f>
        <v>1726.1302669447227</v>
      </c>
      <c r="I5">
        <f>Лист1!AQ9</f>
        <v>2592</v>
      </c>
    </row>
    <row r="6" spans="1:9" ht="15">
      <c r="A6" s="49" t="s">
        <v>65</v>
      </c>
      <c r="B6" s="57">
        <v>2.925</v>
      </c>
      <c r="C6" s="50">
        <f>Лист1!T10</f>
        <v>2213.193641618497</v>
      </c>
      <c r="D6" s="51">
        <f t="shared" si="0"/>
        <v>756.6473988439307</v>
      </c>
      <c r="E6" s="50">
        <f>Лист1!AH10</f>
        <v>2235.449088408915</v>
      </c>
      <c r="F6" s="107">
        <f t="shared" si="1"/>
        <v>764.2560986013385</v>
      </c>
      <c r="H6" s="107">
        <f t="shared" si="2"/>
        <v>4448.642730027412</v>
      </c>
      <c r="I6">
        <f>Лист1!AQ10</f>
        <v>3881</v>
      </c>
    </row>
    <row r="7" spans="1:9" ht="15">
      <c r="A7" s="61" t="s">
        <v>66</v>
      </c>
      <c r="B7" s="66">
        <v>6.752</v>
      </c>
      <c r="C7" s="50">
        <f>Лист1!T11</f>
        <v>0</v>
      </c>
      <c r="D7" s="51">
        <f t="shared" si="0"/>
        <v>0</v>
      </c>
      <c r="E7" s="50">
        <f>Лист1!AH11</f>
        <v>123.85944523855805</v>
      </c>
      <c r="F7" s="107">
        <f t="shared" si="1"/>
        <v>18.344112150260376</v>
      </c>
      <c r="H7" s="107">
        <f t="shared" si="2"/>
        <v>123.85944523855805</v>
      </c>
      <c r="I7">
        <f>Лист1!AQ11</f>
        <v>1366</v>
      </c>
    </row>
    <row r="8" spans="1:9" ht="15">
      <c r="A8" s="61" t="s">
        <v>67</v>
      </c>
      <c r="B8" s="66">
        <v>1.069</v>
      </c>
      <c r="C8" s="50">
        <f>Лист1!T12</f>
        <v>808.856069364162</v>
      </c>
      <c r="D8" s="51">
        <f t="shared" si="0"/>
        <v>756.6473988439308</v>
      </c>
      <c r="E8" s="50">
        <f>Лист1!AH12</f>
        <v>817.281042807621</v>
      </c>
      <c r="F8" s="107">
        <f t="shared" si="1"/>
        <v>764.5285713822461</v>
      </c>
      <c r="H8" s="107">
        <f t="shared" si="2"/>
        <v>1626.137112171783</v>
      </c>
      <c r="I8">
        <f>Лист1!AQ12</f>
        <v>2494</v>
      </c>
    </row>
    <row r="9" spans="1:9" ht="15">
      <c r="A9" s="49" t="s">
        <v>69</v>
      </c>
      <c r="B9" s="57">
        <v>0.882</v>
      </c>
      <c r="C9" s="50">
        <f>Лист1!T13</f>
        <v>667.363005780347</v>
      </c>
      <c r="D9" s="51">
        <f t="shared" si="0"/>
        <v>756.6473988439308</v>
      </c>
      <c r="E9" s="50">
        <f>Лист1!AH13</f>
        <v>672.927282816899</v>
      </c>
      <c r="F9" s="107">
        <f t="shared" si="1"/>
        <v>762.9561029670057</v>
      </c>
      <c r="H9" s="107">
        <f t="shared" si="2"/>
        <v>1340.290288597246</v>
      </c>
      <c r="I9">
        <f>Лист1!AQ13</f>
        <v>2630</v>
      </c>
    </row>
    <row r="10" spans="1:9" ht="15">
      <c r="A10" s="77" t="s">
        <v>70</v>
      </c>
      <c r="B10" s="84">
        <v>1.073</v>
      </c>
      <c r="C10" s="50">
        <f>Лист1!T14</f>
        <v>811.8826589595377</v>
      </c>
      <c r="D10" s="51">
        <f t="shared" si="0"/>
        <v>756.6473988439308</v>
      </c>
      <c r="E10" s="50">
        <f>Лист1!AH14</f>
        <v>819.995615727201</v>
      </c>
      <c r="F10" s="107">
        <f t="shared" si="1"/>
        <v>764.2084023552666</v>
      </c>
      <c r="H10" s="107">
        <f t="shared" si="2"/>
        <v>1631.8782746867387</v>
      </c>
      <c r="I10">
        <f>Лист1!AQ14</f>
        <v>2700</v>
      </c>
    </row>
    <row r="11" spans="1:9" ht="14.25">
      <c r="A11" s="67" t="s">
        <v>18</v>
      </c>
      <c r="B11" s="74">
        <f>B4+B5+B6+B7+B8+B9+B10</f>
        <v>15.402</v>
      </c>
      <c r="C11" s="68">
        <f>C4+C5+C6+C7+C8+C9+C10</f>
        <v>6545</v>
      </c>
      <c r="D11" s="69">
        <f>C11/B11</f>
        <v>424.9448123620309</v>
      </c>
      <c r="E11" s="68">
        <f>E4+E5+E6+E7+E8+E9+E10</f>
        <v>6745</v>
      </c>
      <c r="F11" s="108">
        <f t="shared" si="1"/>
        <v>437.93013894299446</v>
      </c>
      <c r="H11" s="107">
        <f t="shared" si="2"/>
        <v>13290</v>
      </c>
      <c r="I11">
        <f>Лист1!AQ15</f>
        <v>17676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Казанцев</dc:creator>
  <cp:keywords/>
  <dc:description/>
  <cp:lastModifiedBy>-</cp:lastModifiedBy>
  <cp:lastPrinted>2009-01-05T06:36:02Z</cp:lastPrinted>
  <dcterms:created xsi:type="dcterms:W3CDTF">2007-04-26T10:14:58Z</dcterms:created>
  <dcterms:modified xsi:type="dcterms:W3CDTF">2009-01-05T08:56:45Z</dcterms:modified>
  <cp:category/>
  <cp:version/>
  <cp:contentType/>
  <cp:contentStatus/>
</cp:coreProperties>
</file>