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80" windowWidth="13650" windowHeight="1083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<sst xmlns="http://schemas.openxmlformats.org/spreadsheetml/2006/main" count="468" uniqueCount="293">
  <si>
    <t>тыс.рублей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</si>
  <si>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</si>
  <si>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</si>
  <si>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</si>
  <si>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</si>
  <si>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</si>
  <si>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</si>
  <si>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</si>
  <si>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</si>
  <si>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</si>
  <si>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</si>
  <si>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</si>
  <si>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</si>
  <si>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</si>
  <si>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</si>
  <si>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</si>
  <si>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</si>
  <si>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</si>
  <si>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</si>
  <si>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</si>
  <si>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</si>
  <si>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</si>
  <si>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</si>
  <si>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</si>
  <si>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</si>
  <si>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</si>
  <si>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</si>
  <si>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</si>
  <si>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</si>
  <si>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</si>
  <si>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</si>
  <si>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</si>
  <si>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</si>
  <si>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</si>
  <si>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</si>
  <si>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</si>
  <si>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Номер реестровой записи</t>
  </si>
  <si>
    <t>Наименование группы источников доходов бюджета/наименование источника доходов бюджета</t>
  </si>
  <si>
    <t>1 08 03010 01 0000 110</t>
  </si>
  <si>
    <t>Классификация доходов бюджета</t>
  </si>
  <si>
    <t>код</t>
  </si>
  <si>
    <t xml:space="preserve">наименование </t>
  </si>
  <si>
    <t>Главный администратор доходов бюджета</t>
  </si>
  <si>
    <t>наименование</t>
  </si>
  <si>
    <t>Управление Федеральной налоговой службы России по Томской области</t>
  </si>
  <si>
    <t>Управление Федерального казначейства по Томской области</t>
  </si>
  <si>
    <t>Администрация (исполнительно-распорядительный  орган  муниципального образования)-Администрация Кривошеинского района</t>
  </si>
  <si>
    <t>Управление Федеральной службы по надзору в сфере природопользования (Росприроднадзора) по Томской области</t>
  </si>
  <si>
    <t>1 12 01010 01 0000 120</t>
  </si>
  <si>
    <t>Плата за выбросы загрязняющих веществ в атмосферный воздух стационарными объектами</t>
  </si>
  <si>
    <t xml:space="preserve"> Плата за размещение отходов
 производства и потребления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</si>
  <si>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</si>
  <si>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</si>
  <si>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</si>
  <si>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</si>
  <si>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Налоговые и неналоговые доходы/Налоги на товары (работы, услуги), реализуемые на территории Российской Федерации</t>
  </si>
  <si>
    <t>Налоговые и неналоговые доходы/Налоги на совокупный доход</t>
  </si>
  <si>
    <t>Налоговые и неналоговые доходы/Государственная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</si>
  <si>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</si>
  <si>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</si>
  <si>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</si>
  <si>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Налоговые и неналоговые доходы/Доходы от использования имущества, находящегося в государственной и муниципальной собственности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</si>
  <si>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</si>
  <si>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 бюджетных и автономных учреждений)</t>
  </si>
  <si>
    <t>Налоговые и неналоговые доходы/Платежи при пользовании природными ресурсами</t>
  </si>
  <si>
    <t>048</t>
  </si>
  <si>
    <t>Налоговые и неналоговые доходы/Доходы от оказания платных услуг и компенсации затрат государства</t>
  </si>
  <si>
    <t>1 13 01995 05 0000 130</t>
  </si>
  <si>
    <t>1 13 02995 05 0000 130</t>
  </si>
  <si>
    <t>Прочие доходы от  компенсации затрат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</si>
  <si>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</si>
  <si>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муниципальное казённое учреждение "Управление образования Администрации Кривошеинского района Томской области"</t>
  </si>
  <si>
    <t>Налоговые и неналоговые доходы/доходы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</si>
  <si>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</si>
  <si>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</si>
  <si>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</si>
  <si>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</si>
  <si>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Налоговые и неналоговые доходы/штрафы, санкции, возмещение ущерба</t>
  </si>
  <si>
    <t>Управление Министерства внутренних дел Российской Федерации по Томской области</t>
  </si>
  <si>
    <t>Управление ветеринарии Томской области</t>
  </si>
  <si>
    <t>901</t>
  </si>
  <si>
    <t>Безвозмездные поступления/Безвозмездные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</si>
  <si>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</si>
  <si>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Департамент по вопросам семьи и детей Томской области</t>
  </si>
  <si>
    <t>Прочие межбюджетные трансферты, передаваемые бюджетам муниципальных районов</t>
  </si>
  <si>
    <t>841</t>
  </si>
  <si>
    <t>2 19 00000 00 0000 000</t>
  </si>
  <si>
    <t>Возврат остатков субсидий, субвенций и иных межбюджетных трансфертов, имеющих целевое значение, прошлых лет</t>
  </si>
  <si>
    <t>Безвозмездные поступления/Возврат остатков субсидий, субвенций и иных межбюджетных трансфертов, имеющих целевое значение, прошлых лет</t>
  </si>
  <si>
    <t xml:space="preserve">Приложение
к Перечню документов и материалов, необходимых для подготовки заключения о соответствии требованиям бюджетного законодательства Российской Федерации внесенного в представительный орган муниципального образования проекта местного бюджета на очередной финансовый год (очередной финансовый год и  на плановый период)
</t>
  </si>
  <si>
    <t>Налоговые и неналоговые доходы/Налоги на прибыль, доходы</t>
  </si>
  <si>
    <t>1 12 01041 01 0000 120</t>
  </si>
  <si>
    <t>2 02 10000 00 0000 150</t>
  </si>
  <si>
    <t>2 02 15001 05 0000 150</t>
  </si>
  <si>
    <t>2 02 15002 05 0000 150</t>
  </si>
  <si>
    <t>2 02 29999 05 0000 150</t>
  </si>
  <si>
    <t>2 02 25519 05 0000 150</t>
  </si>
  <si>
    <t>2 02 25527 05 0000 150</t>
  </si>
  <si>
    <t>2 02 30024 05 0000 150</t>
  </si>
  <si>
    <t>2 02 35120 05 0000 150</t>
  </si>
  <si>
    <t>2 02 35118 05 0000 150</t>
  </si>
  <si>
    <t>2 02 30027 05 0000 150</t>
  </si>
  <si>
    <t>2 02 35082 05 0000 150</t>
  </si>
  <si>
    <t>2 02 35260 05 0000 150</t>
  </si>
  <si>
    <t>2 02 40014 05 0000 150</t>
  </si>
  <si>
    <t>2 02 49999 05 0000 150</t>
  </si>
  <si>
    <t>2 19 60010 05 0000 150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</si>
  <si>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</si>
  <si>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</si>
  <si>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</si>
  <si>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</si>
  <si>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1 03 02231 01 0000 110</t>
  </si>
  <si>
    <t>1 03 02241 01 0000 110</t>
  </si>
  <si>
    <t>1 03 02251 01 0000 110</t>
  </si>
  <si>
    <t>1 03 02261 01 0000 110</t>
  </si>
  <si>
    <t>913</t>
  </si>
  <si>
    <t>2 02 25228 05 0000 150</t>
  </si>
  <si>
    <t>2 02 35469 05 0000 150</t>
  </si>
  <si>
    <t>2 02 25210 05 0000 150</t>
  </si>
  <si>
    <t>2 02 25576 05 0000 150</t>
  </si>
  <si>
    <t>Управление Федеральной службы по надзору в сфере природопользования (Росприроднадзор) по Томской области</t>
  </si>
  <si>
    <t>1 12 01030 01 0000 120</t>
  </si>
  <si>
    <t>Плата за сбросы загрязняющих веществ в водные объекты</t>
  </si>
  <si>
    <t>1 16 10123 01 0000 140</t>
  </si>
  <si>
    <t>11610129 01 0000 140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</si>
  <si>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</si>
  <si>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</si>
  <si>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Управление Федеральной службы судебных приставов по Томской области</t>
  </si>
  <si>
    <t>Комитет по обеспечению деятельности мировых судей Томской области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</si>
  <si>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</si>
  <si>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</si>
  <si>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</si>
  <si>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</si>
  <si>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</si>
  <si>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</si>
  <si>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</si>
  <si>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</si>
  <si>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</si>
  <si>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</si>
  <si>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</si>
  <si>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</si>
  <si>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</si>
  <si>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</si>
  <si>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</si>
  <si>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</si>
  <si>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</si>
  <si>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</si>
  <si>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</si>
  <si>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Налог, взимаемый в связи с применением патентной системы налогообложения, зачисляемый в бюджеты муниципальных районов </t>
  </si>
  <si>
    <t>РЕЕСТР ИСТОЧНИКОВ ДОХОДОВ МЕСТНОГО БЮДЖЕТА МУНИЦИПАЛЬНОГО ОБРАЗОВАНИЯ КРИВОШЕИНСКИЙ РАЙОН ТОМСКОЙ ОБЛАСТИ</t>
  </si>
  <si>
    <t>2 02 25304 05 0000 150</t>
  </si>
  <si>
    <t>2 02 25491 05 0000 150</t>
  </si>
  <si>
    <t>2 02 35508 05 0000 150</t>
  </si>
  <si>
    <t>2 02 45303 05 0000 150</t>
  </si>
  <si>
    <t>Кассовое поступление (по состоянию на 01.11.2021)</t>
  </si>
  <si>
    <t>Оценка исполнения 2021 года</t>
  </si>
  <si>
    <t>Прогноз доходов бюджета</t>
  </si>
  <si>
    <t>на 2022 год</t>
  </si>
  <si>
    <t>на 2023 год</t>
  </si>
  <si>
    <t>на 2024 год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</si>
  <si>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</si>
  <si>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</si>
  <si>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1 16 11050 01 0000 140</t>
  </si>
  <si>
    <t>838</t>
  </si>
  <si>
    <t>Департамент лесного хозяйства Томской области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</si>
  <si>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</si>
  <si>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</si>
  <si>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2 02 20000 00 0000 150</t>
  </si>
  <si>
    <t>Прочие субсидии бюджетам муниципальных районов</t>
  </si>
  <si>
    <t>Субсидии бюджетам муниципальных районов на обеспечение комплексного развития сельских территорий</t>
  </si>
  <si>
    <t>Субсидии бюджетам муниципальных районов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</si>
  <si>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</si>
  <si>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</si>
  <si>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</si>
  <si>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</si>
  <si>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</si>
  <si>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</si>
  <si>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отрасли культуры</t>
  </si>
  <si>
    <t>202 25555 05 0000 150</t>
  </si>
  <si>
    <t>Субсидии бюджетам муниципальных районов на реализацию программ формирования современной городской среды</t>
  </si>
  <si>
    <t>202 29999 05 0000 150</t>
  </si>
  <si>
    <t>202 29999 05 0001 150</t>
  </si>
  <si>
    <t>202 29999 05 0002 150</t>
  </si>
  <si>
    <t>Прочие субсидии, на реализацию инициативного проекта "Благоустройство территории кладбища в с. Кривошеино Кривошеинского района Томской области. Установка металического ограждения"</t>
  </si>
  <si>
    <t>Прочие субсидии, на реализацию инициативного проекта "Благоустройство территории кладбища (установка металического ограждения) по адресу: Томская область, Кривошеинский район, село Володино"</t>
  </si>
  <si>
    <t>2 02 30000 00 0000 150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</si>
  <si>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</si>
  <si>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</si>
  <si>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</si>
  <si>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</si>
  <si>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</si>
  <si>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проведение Всероссийской переписи населения 2020 года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</si>
  <si>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</si>
  <si>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</si>
  <si>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</si>
  <si>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</si>
  <si>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2 02 40000 00 0000 150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</si>
  <si>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</si>
  <si>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992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</si>
  <si>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</si>
  <si>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</si>
  <si>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2 18 00000 00 0000 000</t>
  </si>
  <si>
    <t>Доходы бюджетов бюджетной системы Российской Фелерации от возврата остатков субсидий, субвенций и иных межбюджетных трансфертов, имеющих целевое назначение, 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</si>
  <si>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</si>
  <si>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</si>
  <si>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Управление финансов Администрации Кривошеинского района</t>
  </si>
  <si>
    <t>Администрация (исполнительно-распорядительный орган муниципального образования) - Администрация Кривошеинского района</t>
  </si>
  <si>
    <t>Субсидии бюджетам муниципальных районов на оснащение объектов спортивной инфраструктуры спортивно-технологическим</t>
  </si>
  <si>
    <t>1 05 02000 00 0000 110</t>
  </si>
  <si>
    <t>1 05 03000 00 0000 110</t>
  </si>
  <si>
    <t>1 05 04020 00 0000 110</t>
  </si>
  <si>
    <t>101010001001696360000220001</t>
  </si>
  <si>
    <t>116010017001696360000220025</t>
  </si>
  <si>
    <t>202050028002696360000220044</t>
  </si>
  <si>
    <t>103010002001696360000220001</t>
  </si>
  <si>
    <t>103010002002696360000220001</t>
  </si>
  <si>
    <t>103010002003696360000220001</t>
  </si>
  <si>
    <t>103010002004696360000220001</t>
  </si>
  <si>
    <t>105000003001696360000220001</t>
  </si>
  <si>
    <t>105000004002696360000220001</t>
  </si>
  <si>
    <t>105000005003696360000220001</t>
  </si>
  <si>
    <t>105000006004696360000220001</t>
  </si>
  <si>
    <t>108010007001696360000220001</t>
  </si>
  <si>
    <t>111050008001696360000220001</t>
  </si>
  <si>
    <t>111050008002696360000220001</t>
  </si>
  <si>
    <t>111050008003696360000220001</t>
  </si>
  <si>
    <t>1110500090001696360000220001</t>
  </si>
  <si>
    <t>112010010001696360000220001</t>
  </si>
  <si>
    <t>112010010002696360000220001</t>
  </si>
  <si>
    <t>112010010003696360000220001</t>
  </si>
  <si>
    <t>113050011001696360000220001</t>
  </si>
  <si>
    <t>113050012001696360000220001</t>
  </si>
  <si>
    <t>1130500120002696360000220001</t>
  </si>
  <si>
    <t>1140500130001696360000220001</t>
  </si>
  <si>
    <t>114050014001696360000220001</t>
  </si>
  <si>
    <t>116010015001696360000220001</t>
  </si>
  <si>
    <t>116010015002696360000220001</t>
  </si>
  <si>
    <t>116010015003696360000220001</t>
  </si>
  <si>
    <t>116010015004696360000220001</t>
  </si>
  <si>
    <t>116010015005696360000220001</t>
  </si>
  <si>
    <t>116010015006696360000220001</t>
  </si>
  <si>
    <t>116010015007696360000220001</t>
  </si>
  <si>
    <t>116010015008696360000220001</t>
  </si>
  <si>
    <t>116010015009696360000220001</t>
  </si>
  <si>
    <t>116010015010696360000220001</t>
  </si>
  <si>
    <t>116010015011696360000220001</t>
  </si>
  <si>
    <t>116010015012696360000220001</t>
  </si>
  <si>
    <t>116010015013696360000220001</t>
  </si>
  <si>
    <t>116050016001696360000220001</t>
  </si>
  <si>
    <t>116050016002696360000220001</t>
  </si>
  <si>
    <t>116010017002696360000220001</t>
  </si>
  <si>
    <t>116010017003696360000220001</t>
  </si>
  <si>
    <t>116010017004696360000220001</t>
  </si>
  <si>
    <t>116010017005696360000220001</t>
  </si>
  <si>
    <t>116010018001696360000220001</t>
  </si>
  <si>
    <t>202050019001696360000220001</t>
  </si>
  <si>
    <t>202050019002696360000220001</t>
  </si>
  <si>
    <t>202050020001696360000220001</t>
  </si>
  <si>
    <t>202050020002696360000220001</t>
  </si>
  <si>
    <t>202050020003696360000220001</t>
  </si>
  <si>
    <t>202050020004696360000220001</t>
  </si>
  <si>
    <t>202050020005696360000220001</t>
  </si>
  <si>
    <t>202050020006696360000220001</t>
  </si>
  <si>
    <t>202050020007696360000220001</t>
  </si>
  <si>
    <t>202050020008696360000220001</t>
  </si>
  <si>
    <t>202050020009696360000220001</t>
  </si>
  <si>
    <t>202050021001696360000220001</t>
  </si>
  <si>
    <t>202050021002696360000220001</t>
  </si>
  <si>
    <t>202050021003696360000220001</t>
  </si>
  <si>
    <t>202050021004696360000220001</t>
  </si>
  <si>
    <t>202050021005696360000220001</t>
  </si>
  <si>
    <t>202050022001696360000220001</t>
  </si>
  <si>
    <t>202050022002696360000220001</t>
  </si>
  <si>
    <t>202050022003696360000220001</t>
  </si>
  <si>
    <t>202050022004696360000220001</t>
  </si>
  <si>
    <t>202050023001696360000220001</t>
  </si>
  <si>
    <t>202050023002696360000220001</t>
  </si>
  <si>
    <t>202050023003696360000220001</t>
  </si>
  <si>
    <t>202050023004696360000220001</t>
  </si>
  <si>
    <t>202050023005696360000220001</t>
  </si>
  <si>
    <t>202050023006696360000220001</t>
  </si>
  <si>
    <t>202050023007696360000220001</t>
  </si>
  <si>
    <t>202050023008696360000220001</t>
  </si>
  <si>
    <t>202050024001696360000220001</t>
  </si>
  <si>
    <t>202050025001696360000220001</t>
  </si>
  <si>
    <t>202050026001696360000220001</t>
  </si>
  <si>
    <t>202050026002696360000220001</t>
  </si>
  <si>
    <t>202050027001696360000220001</t>
  </si>
  <si>
    <t>202050028001696360000220001</t>
  </si>
  <si>
    <t>202050028002696360000220001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</si>
  <si>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</si>
  <si>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Безвозмездные поступления/Доходы бюджетов бюджетной системы РФ от возврата остатков субсидий, субвенций и иных межбюджетных трансфертов, имеющих целевое значение, прошлых лет</t>
  </si>
  <si>
    <t>План доходов бюджета на 2021 год  (по состоянию на 01.11.2021)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</si>
</sst>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0"/>
      <name val="Calibri"/>
      <family val="2"/>
    </font>
    <font>
      <sz val="12"/>
      <name val="Times New Roman"/>
      <family val="1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wrapText="1"/>
      <protection/>
    </xf>
    <xf numFmtId="0" fontId="2" fillId="0" borderId="0" xfId="52" applyFont="1" applyFill="1" applyAlignment="1">
      <alignment horizont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vertical="center" wrapText="1"/>
      <protection/>
    </xf>
    <xf numFmtId="3" fontId="5" fillId="0" borderId="10" xfId="52" applyNumberFormat="1" applyFont="1" applyFill="1" applyBorder="1" applyAlignment="1">
      <alignment vertical="top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164" fontId="6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65" fontId="6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58" applyNumberFormat="1" applyFont="1" applyFill="1" applyBorder="1" applyAlignment="1">
      <alignment horizontal="center" vertical="center" wrapText="1"/>
    </xf>
    <xf numFmtId="164" fontId="6" fillId="0" borderId="10" xfId="58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left" vertical="top" wrapText="1"/>
      <protection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top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top" wrapText="1"/>
    </xf>
    <xf numFmtId="3" fontId="5" fillId="0" borderId="10" xfId="52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65" fontId="6" fillId="0" borderId="10" xfId="0" applyNumberFormat="1" applyFont="1" applyFill="1" applyBorder="1" applyAlignment="1" applyProtection="1">
      <alignment horizontal="left" vertical="center" wrapText="1"/>
      <protection/>
    </xf>
    <xf numFmtId="9" fontId="5" fillId="0" borderId="10" xfId="58" applyFont="1" applyFill="1" applyBorder="1" applyAlignment="1">
      <alignment vertical="center" wrapText="1"/>
    </xf>
    <xf numFmtId="9" fontId="5" fillId="0" borderId="10" xfId="58" applyFont="1" applyFill="1" applyBorder="1" applyAlignment="1">
      <alignment horizontal="center" vertical="center" wrapText="1"/>
    </xf>
    <xf numFmtId="164" fontId="5" fillId="0" borderId="10" xfId="58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0" xfId="52" applyNumberFormat="1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4" fontId="10" fillId="0" borderId="0" xfId="0" applyNumberFormat="1" applyFont="1" applyFill="1" applyAlignment="1">
      <alignment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/>
    </xf>
    <xf numFmtId="3" fontId="6" fillId="0" borderId="10" xfId="52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3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3"/>
  <sheetViews>
    <sheetView tabSelected="1" zoomScale="80" zoomScaleNormal="80" zoomScalePageLayoutView="0" workbookViewId="0" topLeftCell="A100">
      <selection activeCell="D99" sqref="D99"/>
    </sheetView>
  </sheetViews>
  <sheetFormatPr defaultColWidth="9.140625" defaultRowHeight="15"/>
  <cols>
    <col min="1" max="1" width="30.28125" style="44" customWidth="1"/>
    <col min="2" max="2" width="28.28125" style="44" customWidth="1"/>
    <col min="3" max="3" width="24.140625" style="44" customWidth="1"/>
    <col min="4" max="4" width="42.00390625" style="45" customWidth="1"/>
    <col min="5" max="5" width="6.8515625" style="46" customWidth="1"/>
    <col min="6" max="6" width="26.8515625" style="47" customWidth="1"/>
    <col min="7" max="7" width="14.8515625" style="46" customWidth="1"/>
    <col min="8" max="8" width="14.00390625" style="46" customWidth="1"/>
    <col min="9" max="9" width="13.28125" style="46" customWidth="1"/>
    <col min="10" max="10" width="10.28125" style="44" customWidth="1"/>
    <col min="11" max="11" width="10.7109375" style="44" customWidth="1"/>
    <col min="12" max="12" width="10.421875" style="44" customWidth="1"/>
    <col min="13" max="13" width="18.140625" style="44" customWidth="1"/>
    <col min="14" max="16384" width="9.140625" style="44" customWidth="1"/>
  </cols>
  <sheetData>
    <row r="2" spans="4:12" ht="15.75">
      <c r="D2" s="44"/>
      <c r="E2" s="48"/>
      <c r="F2" s="48"/>
      <c r="G2" s="72" t="s">
        <v>89</v>
      </c>
      <c r="H2" s="72"/>
      <c r="I2" s="72"/>
      <c r="J2" s="72"/>
      <c r="K2" s="72"/>
      <c r="L2" s="72"/>
    </row>
    <row r="3" spans="1:12" ht="12.75">
      <c r="A3" s="75" t="s">
        <v>149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3:12" ht="12.75">
      <c r="C4" s="4"/>
      <c r="D4" s="4"/>
      <c r="E4" s="1"/>
      <c r="F4" s="1"/>
      <c r="G4" s="1"/>
      <c r="H4" s="1"/>
      <c r="I4" s="1"/>
      <c r="J4" s="4"/>
      <c r="K4" s="4"/>
      <c r="L4" s="4"/>
    </row>
    <row r="5" spans="3:12" ht="12.75">
      <c r="C5" s="8"/>
      <c r="D5" s="13"/>
      <c r="E5" s="9"/>
      <c r="F5" s="10"/>
      <c r="G5" s="9"/>
      <c r="H5" s="9"/>
      <c r="I5" s="9"/>
      <c r="J5" s="8"/>
      <c r="K5" s="74" t="s">
        <v>0</v>
      </c>
      <c r="L5" s="74"/>
    </row>
    <row r="6" spans="1:12" ht="34.5" customHeight="1">
      <c r="A6" s="76" t="s">
        <v>36</v>
      </c>
      <c r="B6" s="76" t="s">
        <v>37</v>
      </c>
      <c r="C6" s="73" t="s">
        <v>39</v>
      </c>
      <c r="D6" s="73"/>
      <c r="E6" s="73" t="s">
        <v>42</v>
      </c>
      <c r="F6" s="73"/>
      <c r="G6" s="73" t="s">
        <v>292</v>
      </c>
      <c r="H6" s="73" t="s">
        <v>154</v>
      </c>
      <c r="I6" s="73" t="s">
        <v>155</v>
      </c>
      <c r="J6" s="77" t="s">
        <v>156</v>
      </c>
      <c r="K6" s="78"/>
      <c r="L6" s="79"/>
    </row>
    <row r="7" spans="1:12" ht="37.5" customHeight="1">
      <c r="A7" s="76"/>
      <c r="B7" s="76"/>
      <c r="C7" s="64" t="s">
        <v>40</v>
      </c>
      <c r="D7" s="64" t="s">
        <v>41</v>
      </c>
      <c r="E7" s="64" t="s">
        <v>40</v>
      </c>
      <c r="F7" s="66" t="s">
        <v>43</v>
      </c>
      <c r="G7" s="73"/>
      <c r="H7" s="73"/>
      <c r="I7" s="73"/>
      <c r="J7" s="67" t="s">
        <v>157</v>
      </c>
      <c r="K7" s="67" t="s">
        <v>158</v>
      </c>
      <c r="L7" s="67" t="s">
        <v>159</v>
      </c>
    </row>
    <row r="8" spans="1:12" s="46" customFormat="1" ht="12.75">
      <c r="A8" s="49">
        <v>1</v>
      </c>
      <c r="B8" s="49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</row>
    <row r="9" spans="1:12" ht="12.75">
      <c r="A9" s="43"/>
      <c r="B9" s="43"/>
      <c r="C9" s="26" t="s">
        <v>1</v>
      </c>
      <c r="D9" s="25" t="s">
        <v>2</v>
      </c>
      <c r="E9" s="2"/>
      <c r="F9" s="2"/>
      <c r="G9" s="7">
        <f aca="true" t="shared" si="0" ref="G9:L9">G10+G12+G17+G22+G24+G29+G33+G37+G40</f>
        <v>94717</v>
      </c>
      <c r="H9" s="7">
        <f t="shared" si="0"/>
        <v>78698.7</v>
      </c>
      <c r="I9" s="7">
        <f t="shared" si="0"/>
        <v>95291.3</v>
      </c>
      <c r="J9" s="7">
        <f t="shared" si="0"/>
        <v>85662</v>
      </c>
      <c r="K9" s="7">
        <f t="shared" si="0"/>
        <v>84012</v>
      </c>
      <c r="L9" s="7">
        <f t="shared" si="0"/>
        <v>87153</v>
      </c>
    </row>
    <row r="10" spans="1:12" ht="12.75">
      <c r="A10" s="43"/>
      <c r="B10" s="43"/>
      <c r="C10" s="26" t="s">
        <v>3</v>
      </c>
      <c r="D10" s="27" t="s">
        <v>4</v>
      </c>
      <c r="E10" s="2"/>
      <c r="F10" s="2"/>
      <c r="G10" s="7">
        <f>G11</f>
        <v>86826.3</v>
      </c>
      <c r="H10" s="7">
        <f>H11</f>
        <v>70469.9</v>
      </c>
      <c r="I10" s="7">
        <f>I11</f>
        <v>86826.3</v>
      </c>
      <c r="J10" s="7">
        <f>J11</f>
        <v>76427</v>
      </c>
      <c r="K10" s="7">
        <f>K11</f>
        <v>74775</v>
      </c>
      <c r="L10" s="7">
        <f>L11</f>
        <v>77704</v>
      </c>
    </row>
    <row r="11" spans="1:12" ht="46.5" customHeight="1">
      <c r="A11" s="68" t="s">
        <v>211</v>
      </c>
      <c r="B11" s="34" t="s">
        <v>90</v>
      </c>
      <c r="C11" s="28" t="s">
        <v>5</v>
      </c>
      <c r="D11" s="56" t="s">
        <v>6</v>
      </c>
      <c r="E11" s="29">
        <v>182</v>
      </c>
      <c r="F11" s="29" t="s">
        <v>44</v>
      </c>
      <c r="G11" s="30">
        <v>86826.3</v>
      </c>
      <c r="H11" s="30">
        <v>70469.9</v>
      </c>
      <c r="I11" s="30">
        <v>86826.3</v>
      </c>
      <c r="J11" s="30">
        <v>76427</v>
      </c>
      <c r="K11" s="30">
        <v>74775</v>
      </c>
      <c r="L11" s="30">
        <v>77704</v>
      </c>
    </row>
    <row r="12" spans="1:12" ht="25.5">
      <c r="A12" s="43"/>
      <c r="B12" s="50"/>
      <c r="C12" s="26" t="s">
        <v>7</v>
      </c>
      <c r="D12" s="31" t="s">
        <v>8</v>
      </c>
      <c r="E12" s="2"/>
      <c r="F12" s="2"/>
      <c r="G12" s="7">
        <f>SUM(G13:G16)</f>
        <v>250</v>
      </c>
      <c r="H12" s="7">
        <f>SUM(H13:H16)</f>
        <v>211.8</v>
      </c>
      <c r="I12" s="7">
        <f>SUM(I13:I16)</f>
        <v>242</v>
      </c>
      <c r="J12" s="7">
        <f>SUM(J13:J16)</f>
        <v>242</v>
      </c>
      <c r="K12" s="7">
        <f>SUM(K13:K16)</f>
        <v>233</v>
      </c>
      <c r="L12" s="7">
        <f>SUM(L13:L16)</f>
        <v>238</v>
      </c>
    </row>
    <row r="13" spans="1:12" ht="86.25" customHeight="1">
      <c r="A13" s="68" t="s">
        <v>214</v>
      </c>
      <c r="B13" s="50" t="s">
        <v>55</v>
      </c>
      <c r="C13" s="17" t="s">
        <v>111</v>
      </c>
      <c r="D13" s="57" t="s">
        <v>51</v>
      </c>
      <c r="E13" s="11">
        <v>100</v>
      </c>
      <c r="F13" s="11" t="s">
        <v>45</v>
      </c>
      <c r="G13" s="32">
        <v>114</v>
      </c>
      <c r="H13" s="32">
        <v>96.8</v>
      </c>
      <c r="I13" s="32">
        <v>110.4</v>
      </c>
      <c r="J13" s="32">
        <v>108</v>
      </c>
      <c r="K13" s="32">
        <v>104</v>
      </c>
      <c r="L13" s="32">
        <v>106</v>
      </c>
    </row>
    <row r="14" spans="1:12" ht="102.75" customHeight="1">
      <c r="A14" s="68" t="s">
        <v>215</v>
      </c>
      <c r="B14" s="50" t="s">
        <v>55</v>
      </c>
      <c r="C14" s="17" t="s">
        <v>112</v>
      </c>
      <c r="D14" s="58" t="s">
        <v>52</v>
      </c>
      <c r="E14" s="11">
        <v>100</v>
      </c>
      <c r="F14" s="11" t="s">
        <v>45</v>
      </c>
      <c r="G14" s="32">
        <v>1</v>
      </c>
      <c r="H14" s="32">
        <v>0.7</v>
      </c>
      <c r="I14" s="32">
        <v>1</v>
      </c>
      <c r="J14" s="32">
        <v>1</v>
      </c>
      <c r="K14" s="32">
        <v>1</v>
      </c>
      <c r="L14" s="32">
        <v>1</v>
      </c>
    </row>
    <row r="15" spans="1:12" ht="86.25" customHeight="1">
      <c r="A15" s="68" t="s">
        <v>216</v>
      </c>
      <c r="B15" s="50" t="s">
        <v>55</v>
      </c>
      <c r="C15" s="17" t="s">
        <v>113</v>
      </c>
      <c r="D15" s="57" t="s">
        <v>53</v>
      </c>
      <c r="E15" s="11">
        <v>100</v>
      </c>
      <c r="F15" s="11" t="s">
        <v>45</v>
      </c>
      <c r="G15" s="32">
        <v>152</v>
      </c>
      <c r="H15" s="32">
        <v>131.3</v>
      </c>
      <c r="I15" s="32">
        <v>147.1</v>
      </c>
      <c r="J15" s="32">
        <v>150</v>
      </c>
      <c r="K15" s="32">
        <v>145</v>
      </c>
      <c r="L15" s="32">
        <v>148</v>
      </c>
    </row>
    <row r="16" spans="1:12" ht="86.25" customHeight="1">
      <c r="A16" s="68" t="s">
        <v>217</v>
      </c>
      <c r="B16" s="50" t="s">
        <v>55</v>
      </c>
      <c r="C16" s="17" t="s">
        <v>114</v>
      </c>
      <c r="D16" s="57" t="s">
        <v>54</v>
      </c>
      <c r="E16" s="11">
        <v>100</v>
      </c>
      <c r="F16" s="29" t="s">
        <v>45</v>
      </c>
      <c r="G16" s="30">
        <v>-17</v>
      </c>
      <c r="H16" s="30">
        <v>-17</v>
      </c>
      <c r="I16" s="30">
        <v>-16.5</v>
      </c>
      <c r="J16" s="30">
        <v>-17</v>
      </c>
      <c r="K16" s="30">
        <v>-17</v>
      </c>
      <c r="L16" s="30">
        <v>-17</v>
      </c>
    </row>
    <row r="17" spans="1:12" ht="12.75">
      <c r="A17" s="43"/>
      <c r="B17" s="50"/>
      <c r="C17" s="26" t="s">
        <v>9</v>
      </c>
      <c r="D17" s="27" t="s">
        <v>10</v>
      </c>
      <c r="E17" s="2"/>
      <c r="F17" s="2"/>
      <c r="G17" s="7">
        <f>SUM(G18:G21)</f>
        <v>3077</v>
      </c>
      <c r="H17" s="7">
        <f>SUM(H18:H21)</f>
        <v>4320.2</v>
      </c>
      <c r="I17" s="7">
        <f>SUM(I18:I21)</f>
        <v>4266</v>
      </c>
      <c r="J17" s="7">
        <f>SUM(J18:J21)</f>
        <v>4046</v>
      </c>
      <c r="K17" s="7">
        <f>SUM(K18:K21)</f>
        <v>4180</v>
      </c>
      <c r="L17" s="7">
        <f>SUM(L18:L21)</f>
        <v>4348</v>
      </c>
    </row>
    <row r="18" spans="1:12" ht="38.25">
      <c r="A18" s="68" t="s">
        <v>218</v>
      </c>
      <c r="B18" s="50" t="s">
        <v>56</v>
      </c>
      <c r="C18" s="28" t="s">
        <v>11</v>
      </c>
      <c r="D18" s="59" t="s">
        <v>12</v>
      </c>
      <c r="E18" s="29">
        <v>182</v>
      </c>
      <c r="F18" s="29" t="s">
        <v>44</v>
      </c>
      <c r="G18" s="30">
        <v>2382</v>
      </c>
      <c r="H18" s="30">
        <v>2606.5</v>
      </c>
      <c r="I18" s="30">
        <v>2560</v>
      </c>
      <c r="J18" s="30">
        <v>2665</v>
      </c>
      <c r="K18" s="30">
        <v>2774</v>
      </c>
      <c r="L18" s="30">
        <v>2885</v>
      </c>
    </row>
    <row r="19" spans="1:12" ht="38.25">
      <c r="A19" s="68" t="s">
        <v>219</v>
      </c>
      <c r="B19" s="50" t="s">
        <v>56</v>
      </c>
      <c r="C19" s="28" t="s">
        <v>208</v>
      </c>
      <c r="D19" s="59" t="s">
        <v>34</v>
      </c>
      <c r="E19" s="29">
        <v>182</v>
      </c>
      <c r="F19" s="29" t="s">
        <v>44</v>
      </c>
      <c r="G19" s="30">
        <v>684</v>
      </c>
      <c r="H19" s="30">
        <v>609.7</v>
      </c>
      <c r="I19" s="30">
        <v>610</v>
      </c>
      <c r="J19" s="30">
        <v>30</v>
      </c>
      <c r="K19" s="30">
        <v>0</v>
      </c>
      <c r="L19" s="30">
        <v>0</v>
      </c>
    </row>
    <row r="20" spans="1:12" ht="38.25">
      <c r="A20" s="68" t="s">
        <v>220</v>
      </c>
      <c r="B20" s="50" t="s">
        <v>56</v>
      </c>
      <c r="C20" s="28" t="s">
        <v>209</v>
      </c>
      <c r="D20" s="59" t="s">
        <v>35</v>
      </c>
      <c r="E20" s="29">
        <v>182</v>
      </c>
      <c r="F20" s="29" t="s">
        <v>44</v>
      </c>
      <c r="G20" s="30">
        <v>2</v>
      </c>
      <c r="H20" s="30">
        <v>5.1</v>
      </c>
      <c r="I20" s="30">
        <v>5</v>
      </c>
      <c r="J20" s="30">
        <v>3</v>
      </c>
      <c r="K20" s="30">
        <v>3</v>
      </c>
      <c r="L20" s="30">
        <v>3</v>
      </c>
    </row>
    <row r="21" spans="1:12" ht="57" customHeight="1">
      <c r="A21" s="68" t="s">
        <v>221</v>
      </c>
      <c r="B21" s="50" t="s">
        <v>56</v>
      </c>
      <c r="C21" s="28" t="s">
        <v>210</v>
      </c>
      <c r="D21" s="59" t="s">
        <v>148</v>
      </c>
      <c r="E21" s="29">
        <v>182</v>
      </c>
      <c r="F21" s="29" t="s">
        <v>44</v>
      </c>
      <c r="G21" s="30">
        <v>9</v>
      </c>
      <c r="H21" s="30">
        <v>1098.9</v>
      </c>
      <c r="I21" s="30">
        <v>1091</v>
      </c>
      <c r="J21" s="30">
        <v>1348</v>
      </c>
      <c r="K21" s="30">
        <v>1403</v>
      </c>
      <c r="L21" s="30">
        <v>1460</v>
      </c>
    </row>
    <row r="22" spans="1:12" ht="12.75">
      <c r="A22" s="43"/>
      <c r="B22" s="50"/>
      <c r="C22" s="26" t="s">
        <v>13</v>
      </c>
      <c r="D22" s="5" t="s">
        <v>14</v>
      </c>
      <c r="E22" s="2"/>
      <c r="F22" s="2"/>
      <c r="G22" s="7">
        <f>G23</f>
        <v>1236</v>
      </c>
      <c r="H22" s="7">
        <f>H23</f>
        <v>1000.6</v>
      </c>
      <c r="I22" s="7">
        <f>I23</f>
        <v>1000</v>
      </c>
      <c r="J22" s="7">
        <f>J23</f>
        <v>1198</v>
      </c>
      <c r="K22" s="7">
        <f>K23</f>
        <v>1247</v>
      </c>
      <c r="L22" s="7">
        <f>L23</f>
        <v>1297</v>
      </c>
    </row>
    <row r="23" spans="1:12" ht="61.5" customHeight="1">
      <c r="A23" s="68" t="s">
        <v>222</v>
      </c>
      <c r="B23" s="50" t="s">
        <v>57</v>
      </c>
      <c r="C23" s="28" t="s">
        <v>38</v>
      </c>
      <c r="D23" s="59" t="s">
        <v>58</v>
      </c>
      <c r="E23" s="29">
        <v>182</v>
      </c>
      <c r="F23" s="29" t="s">
        <v>44</v>
      </c>
      <c r="G23" s="30">
        <v>1236</v>
      </c>
      <c r="H23" s="30">
        <v>1000.6</v>
      </c>
      <c r="I23" s="30">
        <v>1000</v>
      </c>
      <c r="J23" s="30">
        <v>1198</v>
      </c>
      <c r="K23" s="30">
        <v>1247</v>
      </c>
      <c r="L23" s="30">
        <v>1297</v>
      </c>
    </row>
    <row r="24" spans="1:12" ht="45.75" customHeight="1">
      <c r="A24" s="43"/>
      <c r="B24" s="50"/>
      <c r="C24" s="26" t="s">
        <v>15</v>
      </c>
      <c r="D24" s="27" t="s">
        <v>16</v>
      </c>
      <c r="E24" s="2"/>
      <c r="F24" s="2"/>
      <c r="G24" s="7">
        <f>SUM(G25:G28)</f>
        <v>2359</v>
      </c>
      <c r="H24" s="7">
        <f>SUM(H25:H28)</f>
        <v>1471.6</v>
      </c>
      <c r="I24" s="7">
        <f>SUM(I25:I28)</f>
        <v>1727</v>
      </c>
      <c r="J24" s="7">
        <f>SUM(J25:J28)</f>
        <v>2541</v>
      </c>
      <c r="K24" s="7">
        <f>SUM(K25:K28)</f>
        <v>2557</v>
      </c>
      <c r="L24" s="7">
        <f>SUM(L25:L28)</f>
        <v>2525</v>
      </c>
    </row>
    <row r="25" spans="1:12" ht="102">
      <c r="A25" s="68" t="s">
        <v>223</v>
      </c>
      <c r="B25" s="50" t="s">
        <v>61</v>
      </c>
      <c r="C25" s="28" t="s">
        <v>59</v>
      </c>
      <c r="D25" s="60" t="s">
        <v>60</v>
      </c>
      <c r="E25" s="33">
        <v>901</v>
      </c>
      <c r="F25" s="17" t="s">
        <v>46</v>
      </c>
      <c r="G25" s="30">
        <v>1233</v>
      </c>
      <c r="H25" s="30">
        <v>571.5</v>
      </c>
      <c r="I25" s="30">
        <v>600</v>
      </c>
      <c r="J25" s="30">
        <v>1399</v>
      </c>
      <c r="K25" s="30">
        <v>1399</v>
      </c>
      <c r="L25" s="30">
        <v>1399</v>
      </c>
    </row>
    <row r="26" spans="1:12" ht="103.5" customHeight="1">
      <c r="A26" s="68" t="s">
        <v>224</v>
      </c>
      <c r="B26" s="50" t="s">
        <v>61</v>
      </c>
      <c r="C26" s="28" t="s">
        <v>107</v>
      </c>
      <c r="D26" s="60" t="s">
        <v>108</v>
      </c>
      <c r="E26" s="33">
        <v>901</v>
      </c>
      <c r="F26" s="17" t="s">
        <v>46</v>
      </c>
      <c r="G26" s="30">
        <v>20</v>
      </c>
      <c r="H26" s="30">
        <v>9.9</v>
      </c>
      <c r="I26" s="30">
        <v>20</v>
      </c>
      <c r="J26" s="30">
        <v>24</v>
      </c>
      <c r="K26" s="30">
        <v>26</v>
      </c>
      <c r="L26" s="30">
        <v>22</v>
      </c>
    </row>
    <row r="27" spans="1:12" ht="89.25" customHeight="1">
      <c r="A27" s="68" t="s">
        <v>225</v>
      </c>
      <c r="B27" s="50" t="s">
        <v>61</v>
      </c>
      <c r="C27" s="28" t="s">
        <v>62</v>
      </c>
      <c r="D27" s="34" t="s">
        <v>63</v>
      </c>
      <c r="E27" s="33">
        <v>901</v>
      </c>
      <c r="F27" s="17" t="s">
        <v>46</v>
      </c>
      <c r="G27" s="30">
        <v>1086</v>
      </c>
      <c r="H27" s="30">
        <v>873.6</v>
      </c>
      <c r="I27" s="30">
        <v>1086</v>
      </c>
      <c r="J27" s="30">
        <v>1079</v>
      </c>
      <c r="K27" s="30">
        <v>1093</v>
      </c>
      <c r="L27" s="30">
        <v>1065</v>
      </c>
    </row>
    <row r="28" spans="1:12" ht="105" customHeight="1">
      <c r="A28" s="68" t="s">
        <v>226</v>
      </c>
      <c r="B28" s="50" t="s">
        <v>61</v>
      </c>
      <c r="C28" s="28" t="s">
        <v>109</v>
      </c>
      <c r="D28" s="34" t="s">
        <v>110</v>
      </c>
      <c r="E28" s="33">
        <v>901</v>
      </c>
      <c r="F28" s="17" t="s">
        <v>46</v>
      </c>
      <c r="G28" s="30">
        <v>20</v>
      </c>
      <c r="H28" s="30">
        <v>16.6</v>
      </c>
      <c r="I28" s="30">
        <v>21</v>
      </c>
      <c r="J28" s="30">
        <v>39</v>
      </c>
      <c r="K28" s="30">
        <v>39</v>
      </c>
      <c r="L28" s="30">
        <v>39</v>
      </c>
    </row>
    <row r="29" spans="1:12" ht="25.5">
      <c r="A29" s="43"/>
      <c r="B29" s="50"/>
      <c r="C29" s="26" t="s">
        <v>17</v>
      </c>
      <c r="D29" s="5" t="s">
        <v>18</v>
      </c>
      <c r="E29" s="2"/>
      <c r="F29" s="2"/>
      <c r="G29" s="7">
        <f>SUM(G30:G32)</f>
        <v>67</v>
      </c>
      <c r="H29" s="7">
        <f>SUM(H30:H32)</f>
        <v>73.7</v>
      </c>
      <c r="I29" s="7">
        <f>SUM(I30:I32)</f>
        <v>75</v>
      </c>
      <c r="J29" s="7">
        <f>SUM(J30:J32)</f>
        <v>51</v>
      </c>
      <c r="K29" s="7">
        <f>SUM(K30:K32)</f>
        <v>51</v>
      </c>
      <c r="L29" s="7">
        <f>SUM(L30:L32)</f>
        <v>51</v>
      </c>
    </row>
    <row r="30" spans="1:12" ht="57" customHeight="1">
      <c r="A30" s="68" t="s">
        <v>227</v>
      </c>
      <c r="B30" s="50" t="s">
        <v>64</v>
      </c>
      <c r="C30" s="28" t="s">
        <v>48</v>
      </c>
      <c r="D30" s="56" t="s">
        <v>49</v>
      </c>
      <c r="E30" s="61" t="s">
        <v>65</v>
      </c>
      <c r="F30" s="29" t="s">
        <v>120</v>
      </c>
      <c r="G30" s="30">
        <v>47</v>
      </c>
      <c r="H30" s="30">
        <v>69.9</v>
      </c>
      <c r="I30" s="30">
        <v>70</v>
      </c>
      <c r="J30" s="30">
        <v>49</v>
      </c>
      <c r="K30" s="30">
        <v>49</v>
      </c>
      <c r="L30" s="30">
        <v>49</v>
      </c>
    </row>
    <row r="31" spans="1:12" ht="75" customHeight="1">
      <c r="A31" s="68" t="s">
        <v>228</v>
      </c>
      <c r="B31" s="50" t="s">
        <v>64</v>
      </c>
      <c r="C31" s="28" t="s">
        <v>121</v>
      </c>
      <c r="D31" s="56" t="s">
        <v>122</v>
      </c>
      <c r="E31" s="61" t="s">
        <v>65</v>
      </c>
      <c r="F31" s="29" t="s">
        <v>120</v>
      </c>
      <c r="G31" s="30">
        <v>0</v>
      </c>
      <c r="H31" s="30">
        <v>3.5</v>
      </c>
      <c r="I31" s="30">
        <v>4</v>
      </c>
      <c r="J31" s="30">
        <v>2</v>
      </c>
      <c r="K31" s="30">
        <v>2</v>
      </c>
      <c r="L31" s="30">
        <v>2</v>
      </c>
    </row>
    <row r="32" spans="1:12" ht="70.5" customHeight="1">
      <c r="A32" s="68" t="s">
        <v>229</v>
      </c>
      <c r="B32" s="50" t="s">
        <v>64</v>
      </c>
      <c r="C32" s="28" t="s">
        <v>91</v>
      </c>
      <c r="D32" s="56" t="s">
        <v>50</v>
      </c>
      <c r="E32" s="61" t="s">
        <v>65</v>
      </c>
      <c r="F32" s="29" t="s">
        <v>47</v>
      </c>
      <c r="G32" s="30">
        <v>20</v>
      </c>
      <c r="H32" s="30">
        <v>0.3</v>
      </c>
      <c r="I32" s="30">
        <v>1</v>
      </c>
      <c r="J32" s="30">
        <v>0</v>
      </c>
      <c r="K32" s="30">
        <v>0</v>
      </c>
      <c r="L32" s="30">
        <v>0</v>
      </c>
    </row>
    <row r="33" spans="1:12" ht="25.5">
      <c r="A33" s="43"/>
      <c r="B33" s="50"/>
      <c r="C33" s="26" t="s">
        <v>19</v>
      </c>
      <c r="D33" s="31" t="s">
        <v>20</v>
      </c>
      <c r="E33" s="2"/>
      <c r="F33" s="2"/>
      <c r="G33" s="7">
        <f>SUM(G34:G36)</f>
        <v>289</v>
      </c>
      <c r="H33" s="7">
        <f>SUM(H34:H36)</f>
        <v>425.69999999999993</v>
      </c>
      <c r="I33" s="7">
        <f>SUM(I34:I36)</f>
        <v>425</v>
      </c>
      <c r="J33" s="7">
        <f>SUM(J34:J36)</f>
        <v>249</v>
      </c>
      <c r="K33" s="7">
        <f>SUM(K34:K36)</f>
        <v>249</v>
      </c>
      <c r="L33" s="7">
        <f>SUM(L34:L36)</f>
        <v>249</v>
      </c>
    </row>
    <row r="34" spans="1:12" ht="72" customHeight="1">
      <c r="A34" s="68" t="s">
        <v>230</v>
      </c>
      <c r="B34" s="50" t="s">
        <v>66</v>
      </c>
      <c r="C34" s="28" t="s">
        <v>67</v>
      </c>
      <c r="D34" s="50" t="s">
        <v>70</v>
      </c>
      <c r="E34" s="29">
        <v>913</v>
      </c>
      <c r="F34" s="17" t="s">
        <v>71</v>
      </c>
      <c r="G34" s="30">
        <v>209</v>
      </c>
      <c r="H34" s="30">
        <v>85.9</v>
      </c>
      <c r="I34" s="30">
        <v>85</v>
      </c>
      <c r="J34" s="32">
        <v>209</v>
      </c>
      <c r="K34" s="32">
        <v>209</v>
      </c>
      <c r="L34" s="32">
        <v>209</v>
      </c>
    </row>
    <row r="35" spans="1:12" ht="77.25" customHeight="1">
      <c r="A35" s="68" t="s">
        <v>231</v>
      </c>
      <c r="B35" s="50" t="s">
        <v>66</v>
      </c>
      <c r="C35" s="28" t="s">
        <v>68</v>
      </c>
      <c r="D35" s="50" t="s">
        <v>69</v>
      </c>
      <c r="E35" s="29">
        <v>913</v>
      </c>
      <c r="F35" s="17" t="s">
        <v>71</v>
      </c>
      <c r="G35" s="30">
        <v>0</v>
      </c>
      <c r="H35" s="30">
        <v>302.9</v>
      </c>
      <c r="I35" s="30">
        <v>303</v>
      </c>
      <c r="J35" s="32">
        <v>0</v>
      </c>
      <c r="K35" s="32">
        <v>0</v>
      </c>
      <c r="L35" s="32">
        <v>0</v>
      </c>
    </row>
    <row r="36" spans="1:12" ht="76.5">
      <c r="A36" s="68" t="s">
        <v>232</v>
      </c>
      <c r="B36" s="50" t="s">
        <v>66</v>
      </c>
      <c r="C36" s="28" t="s">
        <v>68</v>
      </c>
      <c r="D36" s="50" t="s">
        <v>69</v>
      </c>
      <c r="E36" s="29">
        <v>901</v>
      </c>
      <c r="F36" s="17" t="s">
        <v>46</v>
      </c>
      <c r="G36" s="30">
        <v>80</v>
      </c>
      <c r="H36" s="30">
        <v>36.9</v>
      </c>
      <c r="I36" s="30">
        <v>37</v>
      </c>
      <c r="J36" s="30">
        <v>40</v>
      </c>
      <c r="K36" s="30">
        <v>40</v>
      </c>
      <c r="L36" s="30">
        <v>40</v>
      </c>
    </row>
    <row r="37" spans="1:12" ht="25.5">
      <c r="A37" s="43"/>
      <c r="B37" s="50"/>
      <c r="C37" s="26" t="s">
        <v>21</v>
      </c>
      <c r="D37" s="5" t="s">
        <v>22</v>
      </c>
      <c r="E37" s="2"/>
      <c r="F37" s="2"/>
      <c r="G37" s="7">
        <f>SUM(G38:G39)</f>
        <v>240</v>
      </c>
      <c r="H37" s="7">
        <f>SUM(H38:H39)</f>
        <v>280.8</v>
      </c>
      <c r="I37" s="7">
        <f>SUM(I38:I39)</f>
        <v>280</v>
      </c>
      <c r="J37" s="7">
        <f>SUM(J38:J39)</f>
        <v>408</v>
      </c>
      <c r="K37" s="7">
        <f>SUM(K38:K39)</f>
        <v>200</v>
      </c>
      <c r="L37" s="7">
        <f>SUM(L38:L39)</f>
        <v>200</v>
      </c>
    </row>
    <row r="38" spans="1:12" ht="113.25" customHeight="1">
      <c r="A38" s="68" t="s">
        <v>233</v>
      </c>
      <c r="B38" s="50" t="s">
        <v>72</v>
      </c>
      <c r="C38" s="28" t="s">
        <v>73</v>
      </c>
      <c r="D38" s="34" t="s">
        <v>74</v>
      </c>
      <c r="E38" s="33">
        <v>901</v>
      </c>
      <c r="F38" s="17" t="s">
        <v>46</v>
      </c>
      <c r="G38" s="30">
        <v>0</v>
      </c>
      <c r="H38" s="30">
        <v>0</v>
      </c>
      <c r="I38" s="30">
        <v>0</v>
      </c>
      <c r="J38" s="30">
        <v>208</v>
      </c>
      <c r="K38" s="30">
        <v>0</v>
      </c>
      <c r="L38" s="30">
        <v>0</v>
      </c>
    </row>
    <row r="39" spans="1:12" ht="76.5">
      <c r="A39" s="68" t="s">
        <v>234</v>
      </c>
      <c r="B39" s="50" t="s">
        <v>72</v>
      </c>
      <c r="C39" s="28" t="s">
        <v>75</v>
      </c>
      <c r="D39" s="69" t="s">
        <v>76</v>
      </c>
      <c r="E39" s="29">
        <v>901</v>
      </c>
      <c r="F39" s="17" t="s">
        <v>46</v>
      </c>
      <c r="G39" s="30">
        <v>240</v>
      </c>
      <c r="H39" s="30">
        <v>280.8</v>
      </c>
      <c r="I39" s="30">
        <v>280</v>
      </c>
      <c r="J39" s="30">
        <v>200</v>
      </c>
      <c r="K39" s="30">
        <v>200</v>
      </c>
      <c r="L39" s="30">
        <v>200</v>
      </c>
    </row>
    <row r="40" spans="1:12" ht="12.75">
      <c r="A40" s="50"/>
      <c r="B40" s="50"/>
      <c r="C40" s="26" t="s">
        <v>23</v>
      </c>
      <c r="D40" s="5" t="s">
        <v>24</v>
      </c>
      <c r="E40" s="2"/>
      <c r="F40" s="2"/>
      <c r="G40" s="7">
        <f>SUM(G41:G61)</f>
        <v>372.7</v>
      </c>
      <c r="H40" s="7">
        <f>SUM(H41:H61)</f>
        <v>444.4</v>
      </c>
      <c r="I40" s="7">
        <f>SUM(I41:I61)</f>
        <v>450</v>
      </c>
      <c r="J40" s="7">
        <f>SUM(J41:J61)</f>
        <v>500</v>
      </c>
      <c r="K40" s="7">
        <f>SUM(K41:K61)</f>
        <v>520</v>
      </c>
      <c r="L40" s="7">
        <f>SUM(L41:L61)</f>
        <v>541</v>
      </c>
    </row>
    <row r="41" spans="1:12" ht="104.25" customHeight="1">
      <c r="A41" s="68" t="s">
        <v>235</v>
      </c>
      <c r="B41" s="50" t="s">
        <v>77</v>
      </c>
      <c r="C41" s="28" t="s">
        <v>129</v>
      </c>
      <c r="D41" s="59" t="s">
        <v>130</v>
      </c>
      <c r="E41" s="29">
        <v>825</v>
      </c>
      <c r="F41" s="62" t="s">
        <v>128</v>
      </c>
      <c r="G41" s="30">
        <v>10</v>
      </c>
      <c r="H41" s="30">
        <v>1.5</v>
      </c>
      <c r="I41" s="30">
        <v>2</v>
      </c>
      <c r="J41" s="30">
        <v>2</v>
      </c>
      <c r="K41" s="30">
        <v>3</v>
      </c>
      <c r="L41" s="30">
        <v>4</v>
      </c>
    </row>
    <row r="42" spans="1:12" ht="101.25" customHeight="1">
      <c r="A42" s="68" t="s">
        <v>236</v>
      </c>
      <c r="B42" s="50" t="s">
        <v>77</v>
      </c>
      <c r="C42" s="28" t="s">
        <v>129</v>
      </c>
      <c r="D42" s="59" t="s">
        <v>130</v>
      </c>
      <c r="E42" s="61" t="s">
        <v>85</v>
      </c>
      <c r="F42" s="19" t="s">
        <v>83</v>
      </c>
      <c r="G42" s="30">
        <v>5</v>
      </c>
      <c r="H42" s="30">
        <v>3.3</v>
      </c>
      <c r="I42" s="30">
        <v>3.5</v>
      </c>
      <c r="J42" s="30">
        <v>5</v>
      </c>
      <c r="K42" s="30">
        <v>6</v>
      </c>
      <c r="L42" s="30">
        <v>7</v>
      </c>
    </row>
    <row r="43" spans="1:12" ht="129.75" customHeight="1">
      <c r="A43" s="68" t="s">
        <v>237</v>
      </c>
      <c r="B43" s="50" t="s">
        <v>77</v>
      </c>
      <c r="C43" s="28" t="s">
        <v>131</v>
      </c>
      <c r="D43" s="59" t="s">
        <v>132</v>
      </c>
      <c r="E43" s="29">
        <v>825</v>
      </c>
      <c r="F43" s="62" t="s">
        <v>128</v>
      </c>
      <c r="G43" s="30">
        <v>10</v>
      </c>
      <c r="H43" s="30">
        <v>11.1</v>
      </c>
      <c r="I43" s="30">
        <v>11.5</v>
      </c>
      <c r="J43" s="30">
        <v>27</v>
      </c>
      <c r="K43" s="30">
        <v>30</v>
      </c>
      <c r="L43" s="30">
        <v>33</v>
      </c>
    </row>
    <row r="44" spans="1:12" ht="128.25" customHeight="1">
      <c r="A44" s="68" t="s">
        <v>238</v>
      </c>
      <c r="B44" s="50" t="s">
        <v>77</v>
      </c>
      <c r="C44" s="28" t="s">
        <v>131</v>
      </c>
      <c r="D44" s="59" t="s">
        <v>132</v>
      </c>
      <c r="E44" s="61" t="s">
        <v>85</v>
      </c>
      <c r="F44" s="19" t="s">
        <v>83</v>
      </c>
      <c r="G44" s="30">
        <v>15</v>
      </c>
      <c r="H44" s="30">
        <v>1.8</v>
      </c>
      <c r="I44" s="30">
        <v>2</v>
      </c>
      <c r="J44" s="30">
        <v>5</v>
      </c>
      <c r="K44" s="30">
        <v>6</v>
      </c>
      <c r="L44" s="30">
        <v>7</v>
      </c>
    </row>
    <row r="45" spans="1:12" ht="103.5" customHeight="1">
      <c r="A45" s="68" t="s">
        <v>239</v>
      </c>
      <c r="B45" s="50" t="s">
        <v>77</v>
      </c>
      <c r="C45" s="28" t="s">
        <v>133</v>
      </c>
      <c r="D45" s="59" t="s">
        <v>134</v>
      </c>
      <c r="E45" s="29">
        <v>825</v>
      </c>
      <c r="F45" s="62" t="s">
        <v>128</v>
      </c>
      <c r="G45" s="30">
        <v>30</v>
      </c>
      <c r="H45" s="30">
        <v>66.3</v>
      </c>
      <c r="I45" s="30">
        <v>67</v>
      </c>
      <c r="J45" s="30">
        <v>81</v>
      </c>
      <c r="K45" s="30">
        <v>85</v>
      </c>
      <c r="L45" s="30">
        <v>90</v>
      </c>
    </row>
    <row r="46" spans="1:12" ht="116.25" customHeight="1">
      <c r="A46" s="68" t="s">
        <v>240</v>
      </c>
      <c r="B46" s="50" t="s">
        <v>77</v>
      </c>
      <c r="C46" s="28" t="s">
        <v>135</v>
      </c>
      <c r="D46" s="59" t="s">
        <v>136</v>
      </c>
      <c r="E46" s="29">
        <v>825</v>
      </c>
      <c r="F46" s="62" t="s">
        <v>128</v>
      </c>
      <c r="G46" s="30">
        <v>40</v>
      </c>
      <c r="H46" s="30">
        <v>16.3</v>
      </c>
      <c r="I46" s="30">
        <v>16.5</v>
      </c>
      <c r="J46" s="30">
        <v>30</v>
      </c>
      <c r="K46" s="30">
        <v>35</v>
      </c>
      <c r="L46" s="30">
        <v>40</v>
      </c>
    </row>
    <row r="47" spans="1:12" ht="102">
      <c r="A47" s="68" t="s">
        <v>241</v>
      </c>
      <c r="B47" s="50" t="s">
        <v>77</v>
      </c>
      <c r="C47" s="28" t="s">
        <v>137</v>
      </c>
      <c r="D47" s="59" t="s">
        <v>138</v>
      </c>
      <c r="E47" s="29">
        <v>825</v>
      </c>
      <c r="F47" s="62" t="s">
        <v>128</v>
      </c>
      <c r="G47" s="30">
        <v>40</v>
      </c>
      <c r="H47" s="30">
        <v>2.7</v>
      </c>
      <c r="I47" s="30">
        <v>3</v>
      </c>
      <c r="J47" s="30">
        <v>4</v>
      </c>
      <c r="K47" s="30">
        <v>5</v>
      </c>
      <c r="L47" s="30">
        <v>6</v>
      </c>
    </row>
    <row r="48" spans="1:12" ht="127.5">
      <c r="A48" s="68" t="s">
        <v>242</v>
      </c>
      <c r="B48" s="50" t="s">
        <v>77</v>
      </c>
      <c r="C48" s="28" t="s">
        <v>139</v>
      </c>
      <c r="D48" s="59" t="s">
        <v>140</v>
      </c>
      <c r="E48" s="29">
        <v>825</v>
      </c>
      <c r="F48" s="62" t="s">
        <v>128</v>
      </c>
      <c r="G48" s="30">
        <v>4</v>
      </c>
      <c r="H48" s="30">
        <v>2.9</v>
      </c>
      <c r="I48" s="30">
        <v>3</v>
      </c>
      <c r="J48" s="30">
        <v>4</v>
      </c>
      <c r="K48" s="30">
        <v>5</v>
      </c>
      <c r="L48" s="30">
        <v>6</v>
      </c>
    </row>
    <row r="49" spans="1:12" ht="110.25" customHeight="1">
      <c r="A49" s="68" t="s">
        <v>243</v>
      </c>
      <c r="B49" s="50" t="s">
        <v>77</v>
      </c>
      <c r="C49" s="28" t="s">
        <v>141</v>
      </c>
      <c r="D49" s="59" t="s">
        <v>142</v>
      </c>
      <c r="E49" s="29">
        <v>825</v>
      </c>
      <c r="F49" s="62" t="s">
        <v>128</v>
      </c>
      <c r="G49" s="30">
        <v>1</v>
      </c>
      <c r="H49" s="30">
        <v>3.5</v>
      </c>
      <c r="I49" s="30">
        <v>3.5</v>
      </c>
      <c r="J49" s="30">
        <v>4</v>
      </c>
      <c r="K49" s="30">
        <v>5</v>
      </c>
      <c r="L49" s="30">
        <v>6</v>
      </c>
    </row>
    <row r="50" spans="1:12" ht="99" customHeight="1">
      <c r="A50" s="68" t="s">
        <v>244</v>
      </c>
      <c r="B50" s="50" t="s">
        <v>77</v>
      </c>
      <c r="C50" s="28" t="s">
        <v>143</v>
      </c>
      <c r="D50" s="59" t="s">
        <v>144</v>
      </c>
      <c r="E50" s="29">
        <v>825</v>
      </c>
      <c r="F50" s="62" t="s">
        <v>128</v>
      </c>
      <c r="G50" s="30">
        <v>59.7</v>
      </c>
      <c r="H50" s="30">
        <v>3.7</v>
      </c>
      <c r="I50" s="30">
        <v>4</v>
      </c>
      <c r="J50" s="30">
        <v>4</v>
      </c>
      <c r="K50" s="30">
        <v>5</v>
      </c>
      <c r="L50" s="30">
        <v>6</v>
      </c>
    </row>
    <row r="51" spans="1:12" ht="112.5" customHeight="1">
      <c r="A51" s="68" t="s">
        <v>245</v>
      </c>
      <c r="B51" s="50" t="s">
        <v>77</v>
      </c>
      <c r="C51" s="28" t="s">
        <v>145</v>
      </c>
      <c r="D51" s="59" t="s">
        <v>290</v>
      </c>
      <c r="E51" s="29">
        <v>825</v>
      </c>
      <c r="F51" s="62" t="s">
        <v>128</v>
      </c>
      <c r="G51" s="30">
        <v>50</v>
      </c>
      <c r="H51" s="30">
        <v>110.7</v>
      </c>
      <c r="I51" s="30">
        <v>111</v>
      </c>
      <c r="J51" s="30">
        <v>135</v>
      </c>
      <c r="K51" s="30">
        <v>140</v>
      </c>
      <c r="L51" s="30">
        <v>145</v>
      </c>
    </row>
    <row r="52" spans="1:12" ht="117" customHeight="1">
      <c r="A52" s="68" t="s">
        <v>246</v>
      </c>
      <c r="B52" s="50" t="s">
        <v>77</v>
      </c>
      <c r="C52" s="28" t="s">
        <v>145</v>
      </c>
      <c r="D52" s="59" t="s">
        <v>166</v>
      </c>
      <c r="E52" s="61" t="s">
        <v>85</v>
      </c>
      <c r="F52" s="19" t="s">
        <v>83</v>
      </c>
      <c r="G52" s="30">
        <v>0</v>
      </c>
      <c r="H52" s="30">
        <v>1.5</v>
      </c>
      <c r="I52" s="30">
        <v>1.5</v>
      </c>
      <c r="J52" s="30">
        <v>2</v>
      </c>
      <c r="K52" s="30">
        <v>3</v>
      </c>
      <c r="L52" s="30">
        <v>4</v>
      </c>
    </row>
    <row r="53" spans="1:12" ht="176.25" customHeight="1">
      <c r="A53" s="68" t="s">
        <v>247</v>
      </c>
      <c r="B53" s="50" t="s">
        <v>77</v>
      </c>
      <c r="C53" s="28" t="s">
        <v>160</v>
      </c>
      <c r="D53" s="59" t="s">
        <v>161</v>
      </c>
      <c r="E53" s="29">
        <v>825</v>
      </c>
      <c r="F53" s="62" t="s">
        <v>128</v>
      </c>
      <c r="G53" s="30">
        <v>0</v>
      </c>
      <c r="H53" s="30">
        <v>25</v>
      </c>
      <c r="I53" s="30">
        <v>26</v>
      </c>
      <c r="J53" s="30">
        <v>0</v>
      </c>
      <c r="K53" s="30">
        <v>0</v>
      </c>
      <c r="L53" s="30">
        <v>0</v>
      </c>
    </row>
    <row r="54" spans="1:12" ht="100.5" customHeight="1">
      <c r="A54" s="68" t="s">
        <v>248</v>
      </c>
      <c r="B54" s="50" t="s">
        <v>77</v>
      </c>
      <c r="C54" s="28" t="s">
        <v>146</v>
      </c>
      <c r="D54" s="59" t="s">
        <v>147</v>
      </c>
      <c r="E54" s="61" t="s">
        <v>80</v>
      </c>
      <c r="F54" s="17" t="s">
        <v>46</v>
      </c>
      <c r="G54" s="30">
        <v>2</v>
      </c>
      <c r="H54" s="30">
        <v>0</v>
      </c>
      <c r="I54" s="30">
        <v>0</v>
      </c>
      <c r="J54" s="30">
        <v>2</v>
      </c>
      <c r="K54" s="30">
        <v>3</v>
      </c>
      <c r="L54" s="30">
        <v>4</v>
      </c>
    </row>
    <row r="55" spans="1:12" ht="99.75" customHeight="1">
      <c r="A55" s="68" t="s">
        <v>249</v>
      </c>
      <c r="B55" s="50" t="s">
        <v>77</v>
      </c>
      <c r="C55" s="28" t="s">
        <v>146</v>
      </c>
      <c r="D55" s="59" t="s">
        <v>147</v>
      </c>
      <c r="E55" s="61" t="s">
        <v>115</v>
      </c>
      <c r="F55" s="17" t="s">
        <v>71</v>
      </c>
      <c r="G55" s="30">
        <v>0</v>
      </c>
      <c r="H55" s="30">
        <v>0.5</v>
      </c>
      <c r="I55" s="30">
        <v>0.5</v>
      </c>
      <c r="J55" s="30">
        <v>0</v>
      </c>
      <c r="K55" s="30">
        <v>0</v>
      </c>
      <c r="L55" s="30">
        <v>0</v>
      </c>
    </row>
    <row r="56" spans="1:12" ht="90" customHeight="1">
      <c r="A56" s="68" t="s">
        <v>212</v>
      </c>
      <c r="B56" s="50" t="s">
        <v>77</v>
      </c>
      <c r="C56" s="28" t="s">
        <v>123</v>
      </c>
      <c r="D56" s="59" t="s">
        <v>125</v>
      </c>
      <c r="E56" s="29">
        <v>188</v>
      </c>
      <c r="F56" s="11" t="s">
        <v>78</v>
      </c>
      <c r="G56" s="30">
        <v>85</v>
      </c>
      <c r="H56" s="30">
        <v>59.1</v>
      </c>
      <c r="I56" s="30">
        <v>60</v>
      </c>
      <c r="J56" s="30">
        <v>45</v>
      </c>
      <c r="K56" s="30">
        <v>35</v>
      </c>
      <c r="L56" s="30">
        <v>25</v>
      </c>
    </row>
    <row r="57" spans="1:12" ht="91.5" customHeight="1">
      <c r="A57" s="68" t="s">
        <v>250</v>
      </c>
      <c r="B57" s="50" t="s">
        <v>77</v>
      </c>
      <c r="C57" s="28" t="s">
        <v>123</v>
      </c>
      <c r="D57" s="59" t="s">
        <v>125</v>
      </c>
      <c r="E57" s="29">
        <v>322</v>
      </c>
      <c r="F57" s="62" t="s">
        <v>127</v>
      </c>
      <c r="G57" s="30">
        <v>20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</row>
    <row r="58" spans="1:12" ht="92.25" customHeight="1">
      <c r="A58" s="68" t="s">
        <v>251</v>
      </c>
      <c r="B58" s="50" t="s">
        <v>77</v>
      </c>
      <c r="C58" s="28" t="s">
        <v>123</v>
      </c>
      <c r="D58" s="59" t="s">
        <v>125</v>
      </c>
      <c r="E58" s="29">
        <v>818</v>
      </c>
      <c r="F58" s="11" t="s">
        <v>79</v>
      </c>
      <c r="G58" s="30">
        <v>1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</row>
    <row r="59" spans="1:12" ht="84.75" customHeight="1">
      <c r="A59" s="68" t="s">
        <v>252</v>
      </c>
      <c r="B59" s="50" t="s">
        <v>77</v>
      </c>
      <c r="C59" s="28" t="s">
        <v>123</v>
      </c>
      <c r="D59" s="59" t="s">
        <v>125</v>
      </c>
      <c r="E59" s="61" t="s">
        <v>80</v>
      </c>
      <c r="F59" s="17" t="s">
        <v>46</v>
      </c>
      <c r="G59" s="30">
        <v>0</v>
      </c>
      <c r="H59" s="30">
        <v>1.2</v>
      </c>
      <c r="I59" s="30">
        <v>1.3</v>
      </c>
      <c r="J59" s="30">
        <v>0</v>
      </c>
      <c r="K59" s="30">
        <v>0</v>
      </c>
      <c r="L59" s="30">
        <v>0</v>
      </c>
    </row>
    <row r="60" spans="1:12" ht="90" customHeight="1">
      <c r="A60" s="68" t="s">
        <v>253</v>
      </c>
      <c r="B60" s="50" t="s">
        <v>77</v>
      </c>
      <c r="C60" s="28" t="s">
        <v>124</v>
      </c>
      <c r="D60" s="59" t="s">
        <v>126</v>
      </c>
      <c r="E60" s="29">
        <v>182</v>
      </c>
      <c r="F60" s="29" t="s">
        <v>44</v>
      </c>
      <c r="G60" s="30">
        <v>0</v>
      </c>
      <c r="H60" s="30">
        <v>0.2</v>
      </c>
      <c r="I60" s="30">
        <v>0.2</v>
      </c>
      <c r="J60" s="30">
        <v>0</v>
      </c>
      <c r="K60" s="30">
        <v>0</v>
      </c>
      <c r="L60" s="30">
        <v>0</v>
      </c>
    </row>
    <row r="61" spans="1:12" ht="129" customHeight="1">
      <c r="A61" s="68" t="s">
        <v>254</v>
      </c>
      <c r="B61" s="50" t="s">
        <v>77</v>
      </c>
      <c r="C61" s="28" t="s">
        <v>162</v>
      </c>
      <c r="D61" s="59" t="s">
        <v>165</v>
      </c>
      <c r="E61" s="61" t="s">
        <v>163</v>
      </c>
      <c r="F61" s="19" t="s">
        <v>164</v>
      </c>
      <c r="G61" s="30">
        <v>0</v>
      </c>
      <c r="H61" s="30">
        <v>133.1</v>
      </c>
      <c r="I61" s="30">
        <v>133.5</v>
      </c>
      <c r="J61" s="30">
        <v>150</v>
      </c>
      <c r="K61" s="30">
        <v>154</v>
      </c>
      <c r="L61" s="30">
        <v>158</v>
      </c>
    </row>
    <row r="62" spans="1:12" ht="17.25" customHeight="1">
      <c r="A62" s="50"/>
      <c r="B62" s="50"/>
      <c r="C62" s="26" t="s">
        <v>25</v>
      </c>
      <c r="D62" s="27" t="s">
        <v>26</v>
      </c>
      <c r="E62" s="2"/>
      <c r="F62" s="2"/>
      <c r="G62" s="15">
        <f aca="true" t="shared" si="1" ref="G62:L62">G63+G100+G102</f>
        <v>609409.4</v>
      </c>
      <c r="H62" s="15">
        <f t="shared" si="1"/>
        <v>510038.20000000007</v>
      </c>
      <c r="I62" s="15">
        <f t="shared" si="1"/>
        <v>609106.5</v>
      </c>
      <c r="J62" s="15">
        <f t="shared" si="1"/>
        <v>513568.89999999997</v>
      </c>
      <c r="K62" s="15">
        <f t="shared" si="1"/>
        <v>444044.8</v>
      </c>
      <c r="L62" s="15">
        <f t="shared" si="1"/>
        <v>439607.2</v>
      </c>
    </row>
    <row r="63" spans="1:12" ht="46.5" customHeight="1">
      <c r="A63" s="50"/>
      <c r="B63" s="50"/>
      <c r="C63" s="6" t="s">
        <v>27</v>
      </c>
      <c r="D63" s="35" t="s">
        <v>28</v>
      </c>
      <c r="E63" s="3"/>
      <c r="F63" s="3"/>
      <c r="G63" s="12">
        <f aca="true" t="shared" si="2" ref="G63:L63">G64+G67+G82+G95</f>
        <v>610309.3</v>
      </c>
      <c r="H63" s="12">
        <f t="shared" si="2"/>
        <v>511241.00000000006</v>
      </c>
      <c r="I63" s="12">
        <f t="shared" si="2"/>
        <v>610309.3</v>
      </c>
      <c r="J63" s="12">
        <f t="shared" si="2"/>
        <v>513568.89999999997</v>
      </c>
      <c r="K63" s="12">
        <f t="shared" si="2"/>
        <v>444044.8</v>
      </c>
      <c r="L63" s="12">
        <f t="shared" si="2"/>
        <v>439607.2</v>
      </c>
    </row>
    <row r="64" spans="1:12" s="52" customFormat="1" ht="25.5">
      <c r="A64" s="51"/>
      <c r="B64" s="51"/>
      <c r="C64" s="6" t="s">
        <v>92</v>
      </c>
      <c r="D64" s="35" t="s">
        <v>29</v>
      </c>
      <c r="E64" s="3"/>
      <c r="F64" s="3"/>
      <c r="G64" s="12">
        <f>SUM(G65:G66)</f>
        <v>102612</v>
      </c>
      <c r="H64" s="12">
        <f>SUM(H65:H66)</f>
        <v>86487.79999999999</v>
      </c>
      <c r="I64" s="12">
        <f>SUM(I65:I66)</f>
        <v>102612</v>
      </c>
      <c r="J64" s="12">
        <f>SUM(J65:J66)</f>
        <v>112317.3</v>
      </c>
      <c r="K64" s="12">
        <f>SUM(K65:K66)</f>
        <v>47827.9</v>
      </c>
      <c r="L64" s="12">
        <f>SUM(L65:L66)</f>
        <v>43944.7</v>
      </c>
    </row>
    <row r="65" spans="1:12" ht="72.75" customHeight="1">
      <c r="A65" s="68" t="s">
        <v>255</v>
      </c>
      <c r="B65" s="50" t="s">
        <v>81</v>
      </c>
      <c r="C65" s="18" t="s">
        <v>93</v>
      </c>
      <c r="D65" s="70" t="s">
        <v>171</v>
      </c>
      <c r="E65" s="19">
        <v>992</v>
      </c>
      <c r="F65" s="19" t="s">
        <v>205</v>
      </c>
      <c r="G65" s="20">
        <v>58528.5</v>
      </c>
      <c r="H65" s="20">
        <v>48773.7</v>
      </c>
      <c r="I65" s="20">
        <v>58528.5</v>
      </c>
      <c r="J65" s="63">
        <v>67883.1</v>
      </c>
      <c r="K65" s="63">
        <v>47827.9</v>
      </c>
      <c r="L65" s="63">
        <v>43944.7</v>
      </c>
    </row>
    <row r="66" spans="1:12" ht="77.25" customHeight="1">
      <c r="A66" s="68" t="s">
        <v>256</v>
      </c>
      <c r="B66" s="50" t="s">
        <v>81</v>
      </c>
      <c r="C66" s="18" t="s">
        <v>94</v>
      </c>
      <c r="D66" s="71" t="s">
        <v>82</v>
      </c>
      <c r="E66" s="19">
        <v>992</v>
      </c>
      <c r="F66" s="19" t="s">
        <v>205</v>
      </c>
      <c r="G66" s="20">
        <v>44083.5</v>
      </c>
      <c r="H66" s="20">
        <v>37714.1</v>
      </c>
      <c r="I66" s="20">
        <v>44083.5</v>
      </c>
      <c r="J66" s="63">
        <v>44434.2</v>
      </c>
      <c r="K66" s="63">
        <v>0</v>
      </c>
      <c r="L66" s="63">
        <v>0</v>
      </c>
    </row>
    <row r="67" spans="1:12" s="52" customFormat="1" ht="42.75" customHeight="1">
      <c r="A67" s="51"/>
      <c r="B67" s="51"/>
      <c r="C67" s="6" t="s">
        <v>167</v>
      </c>
      <c r="D67" s="53" t="s">
        <v>30</v>
      </c>
      <c r="E67" s="3"/>
      <c r="F67" s="3"/>
      <c r="G67" s="12">
        <f>SUM(G68:G81)</f>
        <v>90501.5</v>
      </c>
      <c r="H67" s="12">
        <f>SUM(H68:H81)</f>
        <v>65503.49999999999</v>
      </c>
      <c r="I67" s="12">
        <f>SUM(I68:I81)</f>
        <v>90501.5</v>
      </c>
      <c r="J67" s="12">
        <f>SUM(J68:J81)</f>
        <v>11568</v>
      </c>
      <c r="K67" s="12">
        <f>SUM(K68:K81)</f>
        <v>6522.4</v>
      </c>
      <c r="L67" s="12">
        <f>SUM(L68:L81)</f>
        <v>5926.7</v>
      </c>
    </row>
    <row r="68" spans="1:12" ht="78" customHeight="1">
      <c r="A68" s="68" t="s">
        <v>257</v>
      </c>
      <c r="B68" s="34" t="s">
        <v>81</v>
      </c>
      <c r="C68" s="18" t="s">
        <v>118</v>
      </c>
      <c r="D68" s="50" t="s">
        <v>172</v>
      </c>
      <c r="E68" s="17">
        <v>913</v>
      </c>
      <c r="F68" s="19" t="s">
        <v>71</v>
      </c>
      <c r="G68" s="54">
        <v>5698.7</v>
      </c>
      <c r="H68" s="54">
        <v>111.4</v>
      </c>
      <c r="I68" s="54">
        <v>5698.7</v>
      </c>
      <c r="J68" s="54">
        <f>307.3</f>
        <v>307.3</v>
      </c>
      <c r="K68" s="54">
        <f>911.9</f>
        <v>911.9</v>
      </c>
      <c r="L68" s="54">
        <f>316.2</f>
        <v>316.2</v>
      </c>
    </row>
    <row r="69" spans="1:12" ht="102.75" customHeight="1">
      <c r="A69" s="68" t="s">
        <v>258</v>
      </c>
      <c r="B69" s="34" t="s">
        <v>81</v>
      </c>
      <c r="C69" s="18" t="s">
        <v>116</v>
      </c>
      <c r="D69" s="36" t="s">
        <v>207</v>
      </c>
      <c r="E69" s="19">
        <v>901</v>
      </c>
      <c r="F69" s="19" t="s">
        <v>206</v>
      </c>
      <c r="G69" s="20">
        <v>0</v>
      </c>
      <c r="H69" s="20">
        <v>0</v>
      </c>
      <c r="I69" s="20">
        <v>0</v>
      </c>
      <c r="J69" s="20">
        <v>61.9</v>
      </c>
      <c r="K69" s="20">
        <v>0</v>
      </c>
      <c r="L69" s="20">
        <v>0</v>
      </c>
    </row>
    <row r="70" spans="1:12" s="52" customFormat="1" ht="86.25" customHeight="1">
      <c r="A70" s="68" t="s">
        <v>259</v>
      </c>
      <c r="B70" s="34" t="s">
        <v>81</v>
      </c>
      <c r="C70" s="18" t="s">
        <v>150</v>
      </c>
      <c r="D70" s="36" t="s">
        <v>173</v>
      </c>
      <c r="E70" s="19">
        <v>913</v>
      </c>
      <c r="F70" s="19" t="s">
        <v>71</v>
      </c>
      <c r="G70" s="20">
        <v>5649.4</v>
      </c>
      <c r="H70" s="20">
        <v>4253.1</v>
      </c>
      <c r="I70" s="20">
        <v>5649.4</v>
      </c>
      <c r="J70" s="20">
        <v>0</v>
      </c>
      <c r="K70" s="20">
        <v>0</v>
      </c>
      <c r="L70" s="20">
        <v>0</v>
      </c>
    </row>
    <row r="71" spans="1:12" s="52" customFormat="1" ht="72.75" customHeight="1">
      <c r="A71" s="68" t="s">
        <v>260</v>
      </c>
      <c r="B71" s="34" t="s">
        <v>81</v>
      </c>
      <c r="C71" s="18" t="s">
        <v>175</v>
      </c>
      <c r="D71" s="22" t="s">
        <v>176</v>
      </c>
      <c r="E71" s="19">
        <v>992</v>
      </c>
      <c r="F71" s="19" t="s">
        <v>205</v>
      </c>
      <c r="G71" s="20">
        <v>1455.6</v>
      </c>
      <c r="H71" s="20">
        <v>1455.6</v>
      </c>
      <c r="I71" s="20">
        <v>1455.6</v>
      </c>
      <c r="J71" s="20">
        <v>0</v>
      </c>
      <c r="K71" s="20">
        <v>0</v>
      </c>
      <c r="L71" s="20">
        <v>0</v>
      </c>
    </row>
    <row r="72" spans="1:12" s="52" customFormat="1" ht="78.75" customHeight="1">
      <c r="A72" s="68" t="s">
        <v>261</v>
      </c>
      <c r="B72" s="34" t="s">
        <v>81</v>
      </c>
      <c r="C72" s="18" t="s">
        <v>151</v>
      </c>
      <c r="D72" s="36" t="s">
        <v>174</v>
      </c>
      <c r="E72" s="19">
        <v>913</v>
      </c>
      <c r="F72" s="19" t="s">
        <v>71</v>
      </c>
      <c r="G72" s="20">
        <v>1903.9</v>
      </c>
      <c r="H72" s="20">
        <v>1780.9</v>
      </c>
      <c r="I72" s="20">
        <v>1903.9</v>
      </c>
      <c r="J72" s="20">
        <v>0</v>
      </c>
      <c r="K72" s="20">
        <v>0</v>
      </c>
      <c r="L72" s="20">
        <v>0</v>
      </c>
    </row>
    <row r="73" spans="1:12" s="52" customFormat="1" ht="69.75" customHeight="1">
      <c r="A73" s="68" t="s">
        <v>262</v>
      </c>
      <c r="B73" s="34" t="s">
        <v>81</v>
      </c>
      <c r="C73" s="18" t="s">
        <v>96</v>
      </c>
      <c r="D73" s="37" t="s">
        <v>177</v>
      </c>
      <c r="E73" s="19">
        <v>992</v>
      </c>
      <c r="F73" s="19" t="s">
        <v>205</v>
      </c>
      <c r="G73" s="20">
        <v>338.3</v>
      </c>
      <c r="H73" s="20">
        <v>180.7</v>
      </c>
      <c r="I73" s="20">
        <v>338.3</v>
      </c>
      <c r="J73" s="20">
        <v>0</v>
      </c>
      <c r="K73" s="20">
        <v>0</v>
      </c>
      <c r="L73" s="20">
        <v>0</v>
      </c>
    </row>
    <row r="74" spans="1:12" ht="102.75" customHeight="1">
      <c r="A74" s="68" t="s">
        <v>263</v>
      </c>
      <c r="B74" s="50" t="s">
        <v>81</v>
      </c>
      <c r="C74" s="18" t="s">
        <v>97</v>
      </c>
      <c r="D74" s="21" t="s">
        <v>170</v>
      </c>
      <c r="E74" s="19">
        <v>901</v>
      </c>
      <c r="F74" s="19" t="s">
        <v>206</v>
      </c>
      <c r="G74" s="20">
        <v>711.3</v>
      </c>
      <c r="H74" s="20">
        <v>711.3</v>
      </c>
      <c r="I74" s="20">
        <v>711.3</v>
      </c>
      <c r="J74" s="20">
        <v>0</v>
      </c>
      <c r="K74" s="20">
        <v>0</v>
      </c>
      <c r="L74" s="20">
        <v>0</v>
      </c>
    </row>
    <row r="75" spans="1:12" s="52" customFormat="1" ht="72.75" customHeight="1">
      <c r="A75" s="68" t="s">
        <v>264</v>
      </c>
      <c r="B75" s="34" t="s">
        <v>81</v>
      </c>
      <c r="C75" s="18" t="s">
        <v>178</v>
      </c>
      <c r="D75" s="36" t="s">
        <v>179</v>
      </c>
      <c r="E75" s="19">
        <v>992</v>
      </c>
      <c r="F75" s="19" t="s">
        <v>205</v>
      </c>
      <c r="G75" s="20">
        <v>15908.6</v>
      </c>
      <c r="H75" s="20">
        <v>15908.6</v>
      </c>
      <c r="I75" s="20">
        <v>15908.6</v>
      </c>
      <c r="J75" s="20">
        <v>0</v>
      </c>
      <c r="K75" s="20">
        <v>0</v>
      </c>
      <c r="L75" s="20">
        <v>0</v>
      </c>
    </row>
    <row r="76" spans="1:12" s="52" customFormat="1" ht="100.5" customHeight="1">
      <c r="A76" s="68" t="s">
        <v>265</v>
      </c>
      <c r="B76" s="50" t="s">
        <v>81</v>
      </c>
      <c r="C76" s="17" t="s">
        <v>119</v>
      </c>
      <c r="D76" s="50" t="s">
        <v>169</v>
      </c>
      <c r="E76" s="19">
        <v>901</v>
      </c>
      <c r="F76" s="19" t="s">
        <v>206</v>
      </c>
      <c r="G76" s="20">
        <v>149.2</v>
      </c>
      <c r="H76" s="20">
        <v>149.2</v>
      </c>
      <c r="I76" s="20">
        <v>149.2</v>
      </c>
      <c r="J76" s="20">
        <f>12.8</f>
        <v>12.8</v>
      </c>
      <c r="K76" s="20">
        <v>0</v>
      </c>
      <c r="L76" s="20">
        <v>0</v>
      </c>
    </row>
    <row r="77" spans="1:13" s="52" customFormat="1" ht="103.5" customHeight="1">
      <c r="A77" s="68" t="s">
        <v>266</v>
      </c>
      <c r="B77" s="50" t="s">
        <v>81</v>
      </c>
      <c r="C77" s="18" t="s">
        <v>95</v>
      </c>
      <c r="D77" s="36" t="s">
        <v>168</v>
      </c>
      <c r="E77" s="19">
        <v>901</v>
      </c>
      <c r="F77" s="19" t="s">
        <v>206</v>
      </c>
      <c r="G77" s="20">
        <v>12722.8</v>
      </c>
      <c r="H77" s="20">
        <v>406.9</v>
      </c>
      <c r="I77" s="20">
        <v>12722.8</v>
      </c>
      <c r="J77" s="20">
        <f>2175.5+80</f>
        <v>2255.5</v>
      </c>
      <c r="K77" s="20">
        <f>80</f>
        <v>80</v>
      </c>
      <c r="L77" s="20">
        <f>80</f>
        <v>80</v>
      </c>
      <c r="M77" s="65"/>
    </row>
    <row r="78" spans="1:12" s="52" customFormat="1" ht="84.75" customHeight="1">
      <c r="A78" s="68" t="s">
        <v>267</v>
      </c>
      <c r="B78" s="50" t="s">
        <v>81</v>
      </c>
      <c r="C78" s="18" t="s">
        <v>95</v>
      </c>
      <c r="D78" s="36" t="s">
        <v>168</v>
      </c>
      <c r="E78" s="19">
        <v>913</v>
      </c>
      <c r="F78" s="19" t="s">
        <v>71</v>
      </c>
      <c r="G78" s="20">
        <v>13259</v>
      </c>
      <c r="H78" s="20">
        <v>11616.9</v>
      </c>
      <c r="I78" s="20">
        <v>13259</v>
      </c>
      <c r="J78" s="20">
        <f>788.8+1440.5+300</f>
        <v>2529.3</v>
      </c>
      <c r="K78" s="20">
        <f>788.8+1440.5+300</f>
        <v>2529.3</v>
      </c>
      <c r="L78" s="20">
        <f>788.8+1440.5+300</f>
        <v>2529.3</v>
      </c>
    </row>
    <row r="79" spans="1:12" s="52" customFormat="1" ht="78" customHeight="1">
      <c r="A79" s="68" t="s">
        <v>268</v>
      </c>
      <c r="B79" s="34" t="s">
        <v>81</v>
      </c>
      <c r="C79" s="18" t="s">
        <v>180</v>
      </c>
      <c r="D79" s="36" t="s">
        <v>168</v>
      </c>
      <c r="E79" s="19">
        <v>992</v>
      </c>
      <c r="F79" s="19" t="s">
        <v>205</v>
      </c>
      <c r="G79" s="20">
        <v>30884.6</v>
      </c>
      <c r="H79" s="20">
        <v>27108.8</v>
      </c>
      <c r="I79" s="20">
        <v>30884.6</v>
      </c>
      <c r="J79" s="20">
        <f>721.8+3400+399.1+1880.3</f>
        <v>6401.200000000001</v>
      </c>
      <c r="K79" s="20">
        <f>721.8+399.1+1880.3</f>
        <v>3001.2</v>
      </c>
      <c r="L79" s="20">
        <f>721.8+399.1+1880.3</f>
        <v>3001.2</v>
      </c>
    </row>
    <row r="80" spans="1:12" s="52" customFormat="1" ht="93.75" customHeight="1">
      <c r="A80" s="68" t="s">
        <v>269</v>
      </c>
      <c r="B80" s="50" t="s">
        <v>81</v>
      </c>
      <c r="C80" s="18" t="s">
        <v>181</v>
      </c>
      <c r="D80" s="36" t="s">
        <v>184</v>
      </c>
      <c r="E80" s="19">
        <v>992</v>
      </c>
      <c r="F80" s="19" t="s">
        <v>205</v>
      </c>
      <c r="G80" s="20">
        <v>824.6</v>
      </c>
      <c r="H80" s="20">
        <v>824.6</v>
      </c>
      <c r="I80" s="20">
        <v>824.6</v>
      </c>
      <c r="J80" s="20">
        <v>0</v>
      </c>
      <c r="K80" s="20">
        <v>0</v>
      </c>
      <c r="L80" s="20">
        <v>0</v>
      </c>
    </row>
    <row r="81" spans="1:12" s="52" customFormat="1" ht="88.5" customHeight="1">
      <c r="A81" s="68" t="s">
        <v>270</v>
      </c>
      <c r="B81" s="50" t="s">
        <v>81</v>
      </c>
      <c r="C81" s="18" t="s">
        <v>182</v>
      </c>
      <c r="D81" s="36" t="s">
        <v>183</v>
      </c>
      <c r="E81" s="19">
        <v>992</v>
      </c>
      <c r="F81" s="19" t="s">
        <v>205</v>
      </c>
      <c r="G81" s="20">
        <v>995.5</v>
      </c>
      <c r="H81" s="20">
        <v>995.5</v>
      </c>
      <c r="I81" s="20">
        <v>995.5</v>
      </c>
      <c r="J81" s="20">
        <v>0</v>
      </c>
      <c r="K81" s="20">
        <v>0</v>
      </c>
      <c r="L81" s="20">
        <v>0</v>
      </c>
    </row>
    <row r="82" spans="1:12" s="52" customFormat="1" ht="33" customHeight="1">
      <c r="A82" s="51"/>
      <c r="B82" s="51"/>
      <c r="C82" s="6" t="s">
        <v>185</v>
      </c>
      <c r="D82" s="14" t="s">
        <v>31</v>
      </c>
      <c r="E82" s="3"/>
      <c r="F82" s="3"/>
      <c r="G82" s="12">
        <f>SUM(G83:G94)</f>
        <v>391701.50000000006</v>
      </c>
      <c r="H82" s="12">
        <f>SUM(H83:H94)</f>
        <v>338238.20000000007</v>
      </c>
      <c r="I82" s="12">
        <f>SUM(I83:I94)</f>
        <v>391701.50000000006</v>
      </c>
      <c r="J82" s="12">
        <f>SUM(J83:J94)</f>
        <v>382852.3</v>
      </c>
      <c r="K82" s="12">
        <f>SUM(K83:K94)</f>
        <v>382863.2</v>
      </c>
      <c r="L82" s="12">
        <f>SUM(L83:L94)</f>
        <v>382904.5</v>
      </c>
    </row>
    <row r="83" spans="1:12" ht="101.25" customHeight="1">
      <c r="A83" s="68" t="s">
        <v>271</v>
      </c>
      <c r="B83" s="50" t="s">
        <v>81</v>
      </c>
      <c r="C83" s="18" t="s">
        <v>98</v>
      </c>
      <c r="D83" s="36" t="s">
        <v>186</v>
      </c>
      <c r="E83" s="19">
        <v>901</v>
      </c>
      <c r="F83" s="19" t="s">
        <v>206</v>
      </c>
      <c r="G83" s="20">
        <v>95037.6</v>
      </c>
      <c r="H83" s="20">
        <v>79016.8</v>
      </c>
      <c r="I83" s="20">
        <v>95037.6</v>
      </c>
      <c r="J83" s="20">
        <f>79366.6+2945.2+4317.9+757.2+25+101.9+44.2+2.4+126+219.5+4386.3+784.9+725.7</f>
        <v>93802.79999999997</v>
      </c>
      <c r="K83" s="20">
        <f>79366.6+2945.2+4317.9+772.9+25+101.9+44.2+2.4+126+219.5+4386.3+784.9+725.7</f>
        <v>93818.49999999997</v>
      </c>
      <c r="L83" s="20">
        <f>79366.6+2945.2+4317.9+772.9+25+101.9+44.2+2.4+126+219.5+4386.3+784.9+725.7</f>
        <v>93818.49999999997</v>
      </c>
    </row>
    <row r="84" spans="1:12" ht="86.25" customHeight="1">
      <c r="A84" s="68" t="s">
        <v>272</v>
      </c>
      <c r="B84" s="50" t="s">
        <v>81</v>
      </c>
      <c r="C84" s="18" t="s">
        <v>98</v>
      </c>
      <c r="D84" s="36" t="s">
        <v>186</v>
      </c>
      <c r="E84" s="19">
        <v>913</v>
      </c>
      <c r="F84" s="19" t="s">
        <v>71</v>
      </c>
      <c r="G84" s="20">
        <v>251056.2</v>
      </c>
      <c r="H84" s="20">
        <v>221326.4</v>
      </c>
      <c r="I84" s="20">
        <v>251056.2</v>
      </c>
      <c r="J84" s="20">
        <f>441.4+37589.4+922.2+201569.6+169+8564.7</f>
        <v>249256.30000000002</v>
      </c>
      <c r="K84" s="20">
        <f>441.4+37589.4+922.2+201569.6+169+8625.4</f>
        <v>249317</v>
      </c>
      <c r="L84" s="20">
        <f>441.4+37589.4+922.2+201569.6+169+8625.4</f>
        <v>249317</v>
      </c>
    </row>
    <row r="85" spans="1:12" ht="69.75" customHeight="1">
      <c r="A85" s="68" t="s">
        <v>273</v>
      </c>
      <c r="B85" s="34" t="s">
        <v>81</v>
      </c>
      <c r="C85" s="18" t="s">
        <v>98</v>
      </c>
      <c r="D85" s="36" t="s">
        <v>186</v>
      </c>
      <c r="E85" s="19">
        <v>992</v>
      </c>
      <c r="F85" s="19" t="s">
        <v>205</v>
      </c>
      <c r="G85" s="20">
        <v>15693.7</v>
      </c>
      <c r="H85" s="20">
        <v>13078.4</v>
      </c>
      <c r="I85" s="20">
        <v>15693.7</v>
      </c>
      <c r="J85" s="20">
        <f>15511.7</f>
        <v>15511.7</v>
      </c>
      <c r="K85" s="20">
        <f>15446.2</f>
        <v>15446.2</v>
      </c>
      <c r="L85" s="20">
        <v>15487.5</v>
      </c>
    </row>
    <row r="86" spans="1:12" ht="103.5" customHeight="1">
      <c r="A86" s="68" t="s">
        <v>274</v>
      </c>
      <c r="B86" s="50" t="s">
        <v>81</v>
      </c>
      <c r="C86" s="18" t="s">
        <v>101</v>
      </c>
      <c r="D86" s="36" t="s">
        <v>187</v>
      </c>
      <c r="E86" s="19">
        <v>901</v>
      </c>
      <c r="F86" s="19" t="s">
        <v>206</v>
      </c>
      <c r="G86" s="20">
        <v>20137</v>
      </c>
      <c r="H86" s="20">
        <v>18162</v>
      </c>
      <c r="I86" s="20">
        <v>20137</v>
      </c>
      <c r="J86" s="20">
        <f>3712.8+17720.6</f>
        <v>21433.399999999998</v>
      </c>
      <c r="K86" s="20">
        <f>3712.8+17720.6</f>
        <v>21433.399999999998</v>
      </c>
      <c r="L86" s="20">
        <f>3712.8+17720.6</f>
        <v>21433.399999999998</v>
      </c>
    </row>
    <row r="87" spans="1:12" ht="76.5">
      <c r="A87" s="68" t="s">
        <v>275</v>
      </c>
      <c r="B87" s="34" t="s">
        <v>81</v>
      </c>
      <c r="C87" s="18" t="s">
        <v>102</v>
      </c>
      <c r="D87" s="21" t="s">
        <v>188</v>
      </c>
      <c r="E87" s="19">
        <v>901</v>
      </c>
      <c r="F87" s="19" t="s">
        <v>206</v>
      </c>
      <c r="G87" s="20">
        <v>21.4</v>
      </c>
      <c r="H87" s="20">
        <v>17.1</v>
      </c>
      <c r="I87" s="20">
        <v>21.4</v>
      </c>
      <c r="J87" s="20">
        <v>0</v>
      </c>
      <c r="K87" s="20">
        <v>0</v>
      </c>
      <c r="L87" s="20">
        <v>0</v>
      </c>
    </row>
    <row r="88" spans="1:12" ht="76.5">
      <c r="A88" s="68" t="s">
        <v>276</v>
      </c>
      <c r="B88" s="34" t="s">
        <v>81</v>
      </c>
      <c r="C88" s="18" t="s">
        <v>99</v>
      </c>
      <c r="D88" s="60" t="s">
        <v>189</v>
      </c>
      <c r="E88" s="19">
        <v>901</v>
      </c>
      <c r="F88" s="19" t="s">
        <v>206</v>
      </c>
      <c r="G88" s="20">
        <v>8</v>
      </c>
      <c r="H88" s="20">
        <v>4</v>
      </c>
      <c r="I88" s="20">
        <v>8</v>
      </c>
      <c r="J88" s="20">
        <v>0</v>
      </c>
      <c r="K88" s="20">
        <v>0</v>
      </c>
      <c r="L88" s="20">
        <v>0</v>
      </c>
    </row>
    <row r="89" spans="1:12" ht="76.5">
      <c r="A89" s="68" t="s">
        <v>277</v>
      </c>
      <c r="B89" s="34" t="s">
        <v>81</v>
      </c>
      <c r="C89" s="18" t="s">
        <v>103</v>
      </c>
      <c r="D89" s="21" t="s">
        <v>190</v>
      </c>
      <c r="E89" s="19">
        <v>901</v>
      </c>
      <c r="F89" s="19" t="s">
        <v>206</v>
      </c>
      <c r="G89" s="20">
        <v>171.6</v>
      </c>
      <c r="H89" s="20">
        <v>73.7</v>
      </c>
      <c r="I89" s="20">
        <v>171.6</v>
      </c>
      <c r="J89" s="20">
        <v>0</v>
      </c>
      <c r="K89" s="20">
        <v>0</v>
      </c>
      <c r="L89" s="20">
        <v>0</v>
      </c>
    </row>
    <row r="90" spans="1:12" ht="73.5" customHeight="1">
      <c r="A90" s="68" t="s">
        <v>278</v>
      </c>
      <c r="B90" s="34" t="s">
        <v>81</v>
      </c>
      <c r="C90" s="18" t="s">
        <v>193</v>
      </c>
      <c r="D90" s="21" t="s">
        <v>194</v>
      </c>
      <c r="E90" s="19">
        <v>913</v>
      </c>
      <c r="F90" s="19" t="s">
        <v>71</v>
      </c>
      <c r="G90" s="20">
        <v>1043.1</v>
      </c>
      <c r="H90" s="20">
        <v>759.5</v>
      </c>
      <c r="I90" s="20">
        <v>1043.1</v>
      </c>
      <c r="J90" s="20">
        <v>0</v>
      </c>
      <c r="K90" s="20">
        <v>0</v>
      </c>
      <c r="L90" s="20">
        <v>0</v>
      </c>
    </row>
    <row r="91" spans="1:12" ht="105" customHeight="1">
      <c r="A91" s="68" t="s">
        <v>279</v>
      </c>
      <c r="B91" s="50" t="s">
        <v>81</v>
      </c>
      <c r="C91" s="18" t="s">
        <v>117</v>
      </c>
      <c r="D91" s="36" t="s">
        <v>191</v>
      </c>
      <c r="E91" s="19">
        <v>901</v>
      </c>
      <c r="F91" s="19" t="s">
        <v>206</v>
      </c>
      <c r="G91" s="20">
        <v>220.5</v>
      </c>
      <c r="H91" s="20">
        <v>0</v>
      </c>
      <c r="I91" s="20">
        <v>220.5</v>
      </c>
      <c r="J91" s="20">
        <v>0</v>
      </c>
      <c r="K91" s="20">
        <v>0</v>
      </c>
      <c r="L91" s="20">
        <v>0</v>
      </c>
    </row>
    <row r="92" spans="1:12" ht="74.25" customHeight="1">
      <c r="A92" s="68" t="s">
        <v>280</v>
      </c>
      <c r="B92" s="34" t="s">
        <v>81</v>
      </c>
      <c r="C92" s="18" t="s">
        <v>102</v>
      </c>
      <c r="D92" s="21" t="s">
        <v>188</v>
      </c>
      <c r="E92" s="19">
        <v>992</v>
      </c>
      <c r="F92" s="19" t="s">
        <v>205</v>
      </c>
      <c r="G92" s="20">
        <v>1425</v>
      </c>
      <c r="H92" s="20">
        <v>0</v>
      </c>
      <c r="I92" s="20">
        <v>1425</v>
      </c>
      <c r="J92" s="20">
        <f>2229</f>
        <v>2229</v>
      </c>
      <c r="K92" s="20">
        <f>2229</f>
        <v>2229</v>
      </c>
      <c r="L92" s="20">
        <f>2229</f>
        <v>2229</v>
      </c>
    </row>
    <row r="93" spans="1:12" ht="73.5" customHeight="1">
      <c r="A93" s="68" t="s">
        <v>281</v>
      </c>
      <c r="B93" s="34" t="s">
        <v>81</v>
      </c>
      <c r="C93" s="18" t="s">
        <v>100</v>
      </c>
      <c r="D93" s="22" t="s">
        <v>195</v>
      </c>
      <c r="E93" s="19">
        <v>992</v>
      </c>
      <c r="F93" s="19" t="s">
        <v>205</v>
      </c>
      <c r="G93" s="20">
        <v>1834</v>
      </c>
      <c r="H93" s="20">
        <v>1477.9</v>
      </c>
      <c r="I93" s="20">
        <v>1834</v>
      </c>
      <c r="J93" s="20">
        <v>0</v>
      </c>
      <c r="K93" s="20">
        <v>0</v>
      </c>
      <c r="L93" s="20">
        <v>0</v>
      </c>
    </row>
    <row r="94" spans="1:12" ht="105" customHeight="1">
      <c r="A94" s="68" t="s">
        <v>282</v>
      </c>
      <c r="B94" s="50" t="s">
        <v>81</v>
      </c>
      <c r="C94" s="18" t="s">
        <v>152</v>
      </c>
      <c r="D94" s="50" t="s">
        <v>192</v>
      </c>
      <c r="E94" s="19">
        <v>901</v>
      </c>
      <c r="F94" s="19" t="s">
        <v>206</v>
      </c>
      <c r="G94" s="20">
        <v>5053.4</v>
      </c>
      <c r="H94" s="20">
        <v>4322.4</v>
      </c>
      <c r="I94" s="20">
        <v>5053.4</v>
      </c>
      <c r="J94" s="20">
        <f>619.1</f>
        <v>619.1</v>
      </c>
      <c r="K94" s="20">
        <f>619.1</f>
        <v>619.1</v>
      </c>
      <c r="L94" s="20">
        <f>619.1</f>
        <v>619.1</v>
      </c>
    </row>
    <row r="95" spans="1:12" s="52" customFormat="1" ht="23.25" customHeight="1">
      <c r="A95" s="51"/>
      <c r="B95" s="51"/>
      <c r="C95" s="6" t="s">
        <v>196</v>
      </c>
      <c r="D95" s="38" t="s">
        <v>32</v>
      </c>
      <c r="E95" s="39"/>
      <c r="F95" s="39"/>
      <c r="G95" s="40">
        <f>SUM(G96:G99)</f>
        <v>25494.300000000003</v>
      </c>
      <c r="H95" s="40">
        <f>SUM(H96:H99)</f>
        <v>21011.5</v>
      </c>
      <c r="I95" s="40">
        <f>SUM(I96:I99)</f>
        <v>25494.300000000003</v>
      </c>
      <c r="J95" s="40">
        <f>SUM(J96:J99)</f>
        <v>6831.299999999999</v>
      </c>
      <c r="K95" s="40">
        <f>SUM(K96:K99)</f>
        <v>6831.299999999999</v>
      </c>
      <c r="L95" s="40">
        <f>SUM(L96:L99)</f>
        <v>6831.299999999999</v>
      </c>
    </row>
    <row r="96" spans="1:12" ht="87.75" customHeight="1">
      <c r="A96" s="68" t="s">
        <v>283</v>
      </c>
      <c r="B96" s="34" t="s">
        <v>81</v>
      </c>
      <c r="C96" s="18" t="s">
        <v>104</v>
      </c>
      <c r="D96" s="21" t="s">
        <v>199</v>
      </c>
      <c r="E96" s="23" t="s">
        <v>198</v>
      </c>
      <c r="F96" s="19" t="s">
        <v>205</v>
      </c>
      <c r="G96" s="24">
        <v>4290.9</v>
      </c>
      <c r="H96" s="24">
        <v>3589.9</v>
      </c>
      <c r="I96" s="24">
        <v>4290.9</v>
      </c>
      <c r="J96" s="20">
        <v>4290.9</v>
      </c>
      <c r="K96" s="20">
        <v>4290.9</v>
      </c>
      <c r="L96" s="20">
        <v>4290.9</v>
      </c>
    </row>
    <row r="97" spans="1:12" ht="101.25" customHeight="1">
      <c r="A97" s="68" t="s">
        <v>284</v>
      </c>
      <c r="B97" s="34" t="s">
        <v>81</v>
      </c>
      <c r="C97" s="18" t="s">
        <v>153</v>
      </c>
      <c r="D97" s="21" t="s">
        <v>197</v>
      </c>
      <c r="E97" s="23" t="s">
        <v>115</v>
      </c>
      <c r="F97" s="19" t="s">
        <v>71</v>
      </c>
      <c r="G97" s="24">
        <v>17155.1</v>
      </c>
      <c r="H97" s="24">
        <v>13984.4</v>
      </c>
      <c r="I97" s="24">
        <v>17155.1</v>
      </c>
      <c r="J97" s="20">
        <v>0</v>
      </c>
      <c r="K97" s="20">
        <v>0</v>
      </c>
      <c r="L97" s="20">
        <v>0</v>
      </c>
    </row>
    <row r="98" spans="1:12" ht="82.5" customHeight="1">
      <c r="A98" s="68" t="s">
        <v>285</v>
      </c>
      <c r="B98" s="50" t="s">
        <v>81</v>
      </c>
      <c r="C98" s="18" t="s">
        <v>105</v>
      </c>
      <c r="D98" s="36" t="s">
        <v>84</v>
      </c>
      <c r="E98" s="23" t="s">
        <v>115</v>
      </c>
      <c r="F98" s="19" t="s">
        <v>71</v>
      </c>
      <c r="G98" s="24">
        <v>2321.4</v>
      </c>
      <c r="H98" s="24">
        <v>1710.3</v>
      </c>
      <c r="I98" s="24">
        <v>2321.4</v>
      </c>
      <c r="J98" s="20">
        <f>2127.4+313</f>
        <v>2440.4</v>
      </c>
      <c r="K98" s="20">
        <f>2127.4+313</f>
        <v>2440.4</v>
      </c>
      <c r="L98" s="20">
        <f>2127.4+313</f>
        <v>2440.4</v>
      </c>
    </row>
    <row r="99" spans="1:12" ht="73.5" customHeight="1">
      <c r="A99" s="68" t="s">
        <v>286</v>
      </c>
      <c r="B99" s="34" t="s">
        <v>81</v>
      </c>
      <c r="C99" s="18" t="s">
        <v>105</v>
      </c>
      <c r="D99" s="36" t="s">
        <v>84</v>
      </c>
      <c r="E99" s="23" t="s">
        <v>198</v>
      </c>
      <c r="F99" s="19" t="s">
        <v>205</v>
      </c>
      <c r="G99" s="24">
        <v>1726.9</v>
      </c>
      <c r="H99" s="24">
        <v>1726.9</v>
      </c>
      <c r="I99" s="24">
        <v>1726.9</v>
      </c>
      <c r="J99" s="24">
        <f>100</f>
        <v>100</v>
      </c>
      <c r="K99" s="24">
        <f>100</f>
        <v>100</v>
      </c>
      <c r="L99" s="24">
        <f>100</f>
        <v>100</v>
      </c>
    </row>
    <row r="100" spans="1:12" s="52" customFormat="1" ht="77.25" customHeight="1">
      <c r="A100" s="51"/>
      <c r="B100" s="55"/>
      <c r="C100" s="6" t="s">
        <v>201</v>
      </c>
      <c r="D100" s="41" t="s">
        <v>202</v>
      </c>
      <c r="E100" s="42"/>
      <c r="F100" s="3"/>
      <c r="G100" s="40">
        <f>G101</f>
        <v>171.5</v>
      </c>
      <c r="H100" s="40">
        <f>H101</f>
        <v>171.5</v>
      </c>
      <c r="I100" s="40">
        <f>I101</f>
        <v>171.5</v>
      </c>
      <c r="J100" s="40">
        <f>J101</f>
        <v>0</v>
      </c>
      <c r="K100" s="40">
        <f>K101</f>
        <v>0</v>
      </c>
      <c r="L100" s="40">
        <f>L101</f>
        <v>0</v>
      </c>
    </row>
    <row r="101" spans="1:12" ht="113.25" customHeight="1">
      <c r="A101" s="68" t="s">
        <v>287</v>
      </c>
      <c r="B101" s="36" t="s">
        <v>291</v>
      </c>
      <c r="C101" s="18" t="s">
        <v>203</v>
      </c>
      <c r="D101" s="37" t="s">
        <v>204</v>
      </c>
      <c r="E101" s="23" t="s">
        <v>115</v>
      </c>
      <c r="F101" s="19" t="s">
        <v>71</v>
      </c>
      <c r="G101" s="24">
        <v>171.5</v>
      </c>
      <c r="H101" s="24">
        <v>171.5</v>
      </c>
      <c r="I101" s="24">
        <v>171.5</v>
      </c>
      <c r="J101" s="20">
        <v>0</v>
      </c>
      <c r="K101" s="20">
        <v>0</v>
      </c>
      <c r="L101" s="20">
        <v>0</v>
      </c>
    </row>
    <row r="102" spans="1:12" s="52" customFormat="1" ht="51.75" customHeight="1">
      <c r="A102" s="51"/>
      <c r="B102" s="55"/>
      <c r="C102" s="6" t="s">
        <v>86</v>
      </c>
      <c r="D102" s="41" t="s">
        <v>87</v>
      </c>
      <c r="E102" s="42"/>
      <c r="F102" s="3"/>
      <c r="G102" s="40">
        <f aca="true" t="shared" si="3" ref="G102:L102">SUM(G103:G105)</f>
        <v>-1071.3999999999999</v>
      </c>
      <c r="H102" s="40">
        <f t="shared" si="3"/>
        <v>-1374.3</v>
      </c>
      <c r="I102" s="40">
        <f t="shared" si="3"/>
        <v>-1374.3</v>
      </c>
      <c r="J102" s="40">
        <f t="shared" si="3"/>
        <v>0</v>
      </c>
      <c r="K102" s="40">
        <f t="shared" si="3"/>
        <v>0</v>
      </c>
      <c r="L102" s="40">
        <f t="shared" si="3"/>
        <v>0</v>
      </c>
    </row>
    <row r="103" spans="1:12" ht="109.5" customHeight="1">
      <c r="A103" s="68" t="s">
        <v>288</v>
      </c>
      <c r="B103" s="36" t="s">
        <v>88</v>
      </c>
      <c r="C103" s="18" t="s">
        <v>106</v>
      </c>
      <c r="D103" s="37" t="s">
        <v>200</v>
      </c>
      <c r="E103" s="23" t="s">
        <v>80</v>
      </c>
      <c r="F103" s="19" t="s">
        <v>206</v>
      </c>
      <c r="G103" s="24">
        <v>-503.3</v>
      </c>
      <c r="H103" s="24">
        <v>-503.3</v>
      </c>
      <c r="I103" s="24">
        <v>-503.3</v>
      </c>
      <c r="J103" s="20">
        <v>0</v>
      </c>
      <c r="K103" s="20">
        <v>0</v>
      </c>
      <c r="L103" s="20">
        <v>0</v>
      </c>
    </row>
    <row r="104" spans="1:12" ht="96" customHeight="1">
      <c r="A104" s="68" t="s">
        <v>213</v>
      </c>
      <c r="B104" s="36" t="s">
        <v>88</v>
      </c>
      <c r="C104" s="18" t="s">
        <v>106</v>
      </c>
      <c r="D104" s="37" t="s">
        <v>200</v>
      </c>
      <c r="E104" s="23" t="s">
        <v>115</v>
      </c>
      <c r="F104" s="19" t="s">
        <v>71</v>
      </c>
      <c r="G104" s="24">
        <v>-487.5</v>
      </c>
      <c r="H104" s="24">
        <v>-790.4</v>
      </c>
      <c r="I104" s="24">
        <v>-790.4</v>
      </c>
      <c r="J104" s="20">
        <v>0</v>
      </c>
      <c r="K104" s="20">
        <v>0</v>
      </c>
      <c r="L104" s="20">
        <v>0</v>
      </c>
    </row>
    <row r="105" spans="1:12" ht="90.75" customHeight="1">
      <c r="A105" s="68" t="s">
        <v>289</v>
      </c>
      <c r="B105" s="36" t="s">
        <v>88</v>
      </c>
      <c r="C105" s="18" t="s">
        <v>106</v>
      </c>
      <c r="D105" s="37" t="s">
        <v>200</v>
      </c>
      <c r="E105" s="23" t="s">
        <v>198</v>
      </c>
      <c r="F105" s="19" t="s">
        <v>205</v>
      </c>
      <c r="G105" s="24">
        <v>-80.6</v>
      </c>
      <c r="H105" s="24">
        <v>-80.6</v>
      </c>
      <c r="I105" s="24">
        <v>-80.6</v>
      </c>
      <c r="J105" s="20">
        <v>0</v>
      </c>
      <c r="K105" s="20">
        <v>0</v>
      </c>
      <c r="L105" s="20">
        <v>0</v>
      </c>
    </row>
    <row r="106" spans="1:12" s="52" customFormat="1" ht="16.5" customHeight="1">
      <c r="A106" s="51"/>
      <c r="B106" s="51"/>
      <c r="C106" s="2"/>
      <c r="D106" s="5" t="s">
        <v>33</v>
      </c>
      <c r="E106" s="2"/>
      <c r="F106" s="2"/>
      <c r="G106" s="7">
        <f aca="true" t="shared" si="4" ref="G106:L106">G9+G62</f>
        <v>704126.4</v>
      </c>
      <c r="H106" s="7">
        <f t="shared" si="4"/>
        <v>588736.9</v>
      </c>
      <c r="I106" s="7">
        <f t="shared" si="4"/>
        <v>704397.8</v>
      </c>
      <c r="J106" s="7">
        <f t="shared" si="4"/>
        <v>599230.8999999999</v>
      </c>
      <c r="K106" s="7">
        <f t="shared" si="4"/>
        <v>528056.8</v>
      </c>
      <c r="L106" s="7">
        <f t="shared" si="4"/>
        <v>526760.2</v>
      </c>
    </row>
    <row r="107" spans="3:12" ht="12.75"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4:9" ht="12.75">
      <c r="D108" s="44"/>
      <c r="E108" s="44"/>
      <c r="F108" s="44"/>
      <c r="G108" s="44"/>
      <c r="H108" s="44"/>
      <c r="I108" s="44"/>
    </row>
    <row r="109" spans="4:9" ht="12.75">
      <c r="D109" s="44"/>
      <c r="E109" s="44"/>
      <c r="F109" s="44"/>
      <c r="G109" s="44"/>
      <c r="H109" s="44"/>
      <c r="I109" s="44"/>
    </row>
    <row r="110" spans="4:9" ht="12.75">
      <c r="D110" s="44"/>
      <c r="E110" s="44"/>
      <c r="F110" s="44"/>
      <c r="G110" s="44"/>
      <c r="H110" s="44"/>
      <c r="I110" s="44"/>
    </row>
    <row r="111" spans="4:9" ht="12.75">
      <c r="D111" s="44"/>
      <c r="E111" s="44"/>
      <c r="F111" s="44"/>
      <c r="G111" s="44"/>
      <c r="H111" s="44"/>
      <c r="I111" s="44"/>
    </row>
    <row r="112" spans="4:9" ht="12.75">
      <c r="D112" s="44"/>
      <c r="E112" s="44"/>
      <c r="F112" s="44"/>
      <c r="G112" s="44"/>
      <c r="H112" s="44"/>
      <c r="I112" s="44"/>
    </row>
    <row r="113" spans="4:9" ht="12.75">
      <c r="D113" s="44"/>
      <c r="E113" s="44"/>
      <c r="F113" s="44"/>
      <c r="G113" s="44"/>
      <c r="H113" s="44"/>
      <c r="I113" s="44"/>
    </row>
  </sheetData>
  <sheetProtection/>
  <mergeCells count="11">
    <mergeCell ref="G2:L2"/>
    <mergeCell ref="C6:D6"/>
    <mergeCell ref="I6:I7"/>
    <mergeCell ref="K5:L5"/>
    <mergeCell ref="A3:L3"/>
    <mergeCell ref="A6:A7"/>
    <mergeCell ref="B6:B7"/>
    <mergeCell ref="E6:F6"/>
    <mergeCell ref="G6:G7"/>
    <mergeCell ref="H6:H7"/>
    <mergeCell ref="J6:L6"/>
  </mergeCells>
  <printOptions/>
  <pageMargins left="0" right="0" top="0" bottom="0" header="0.31496062992125984" footer="0.31496062992125984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cp:lastPrinted>2021-11-11T09:29:09Z</cp:lastPrinted>
  <dcterms:created xsi:type="dcterms:W3CDTF">2016-11-11T05:12:09Z</dcterms:created>
  <dcterms:modified xsi:type="dcterms:W3CDTF">2022-04-01T09:40:25Z</dcterms:modified>
  <cp:category/>
  <cp:version/>
  <cp:contentType/>
  <cp:contentStatus/>
</cp:coreProperties>
</file>